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6"/>
  <workbookPr defaultThemeVersion="166925"/>
  <xr:revisionPtr revIDLastSave="1502" documentId="11_92483E2D04E89AD36523F29B863E8C1851038389" xr6:coauthVersionLast="47" xr6:coauthVersionMax="47" xr10:uidLastSave="{7F70FC73-7D7E-46DB-B072-D49FB83B68A3}"/>
  <bookViews>
    <workbookView xWindow="240" yWindow="105" windowWidth="14805" windowHeight="8010" firstSheet="13" xr2:uid="{00000000-000D-0000-FFFF-FFFF00000000}"/>
  </bookViews>
  <sheets>
    <sheet name="Diözesanebene" sheetId="16" r:id="rId1"/>
    <sheet name="Ahaus" sheetId="4" r:id="rId2"/>
    <sheet name="Ahlen" sheetId="6" r:id="rId3"/>
    <sheet name="Beckum" sheetId="7" r:id="rId4"/>
    <sheet name="Borken" sheetId="8" r:id="rId5"/>
    <sheet name="Coesfeld" sheetId="9" r:id="rId6"/>
    <sheet name="Lüdinghausen" sheetId="10" r:id="rId7"/>
    <sheet name="Niederrhein" sheetId="11" r:id="rId8"/>
    <sheet name="Recklinghausen" sheetId="12" r:id="rId9"/>
    <sheet name="Steinfurt" sheetId="13" r:id="rId10"/>
    <sheet name="Tecklenburg" sheetId="14" r:id="rId11"/>
    <sheet name="Warendorf" sheetId="15" r:id="rId12"/>
    <sheet name="Hilfstabelle" sheetId="5" state="hidden" r:id="rId13"/>
    <sheet name="Hilfstabelle-Ortsgruppen" sheetId="3" r:id="rId14"/>
    <sheet name="Hilfstabelle-Bezirke" sheetId="2" r:id="rId15"/>
  </sheets>
  <definedNames>
    <definedName name="_xlnm._FilterDatabase" localSheetId="14" hidden="1">'Hilfstabelle-Bezirke'!$A$1:$B$1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4" i="9" l="1" a="1"/>
  <c r="T14" i="9" s="1"/>
  <c r="G14" i="9"/>
  <c r="D14" i="9" a="1"/>
  <c r="D14" i="9" s="1"/>
  <c r="C14" i="9" a="1"/>
  <c r="C14" i="9" s="1"/>
  <c r="B14" i="9"/>
  <c r="G13" i="2"/>
  <c r="H27" i="16"/>
  <c r="H23" i="16"/>
  <c r="H24" i="16"/>
  <c r="G9" i="16"/>
  <c r="B23" i="16"/>
  <c r="G17" i="16"/>
  <c r="G16" i="16"/>
  <c r="G15" i="16"/>
  <c r="G14" i="16"/>
  <c r="G13" i="16"/>
  <c r="G12" i="16"/>
  <c r="G11" i="16"/>
  <c r="G10" i="16"/>
  <c r="G8" i="16"/>
  <c r="G7" i="16"/>
  <c r="H30" i="15"/>
  <c r="H24" i="14"/>
  <c r="H26" i="13"/>
  <c r="H34" i="11"/>
  <c r="H23" i="10"/>
  <c r="H31" i="8"/>
  <c r="H19" i="6"/>
  <c r="T8" i="13" a="1"/>
  <c r="T8" i="13" s="1"/>
  <c r="T8" i="14" a="1"/>
  <c r="T8" i="14" s="1"/>
  <c r="T8" i="15" a="1"/>
  <c r="T8" i="15" s="1"/>
  <c r="T7" i="4" a="1"/>
  <c r="T7" i="4" s="1"/>
  <c r="G2" i="3"/>
  <c r="G3" i="3"/>
  <c r="T8" i="4" s="1" a="1"/>
  <c r="T8" i="4" s="1"/>
  <c r="G4" i="3"/>
  <c r="T9" i="4" s="1" a="1"/>
  <c r="T9" i="4" s="1"/>
  <c r="G5" i="3"/>
  <c r="T10" i="4" s="1" a="1"/>
  <c r="T10" i="4" s="1"/>
  <c r="G6" i="3"/>
  <c r="T11" i="4" s="1" a="1"/>
  <c r="T11" i="4" s="1"/>
  <c r="G7" i="3"/>
  <c r="T12" i="4" s="1" a="1"/>
  <c r="T12" i="4" s="1"/>
  <c r="G8" i="3"/>
  <c r="T13" i="4" s="1" a="1"/>
  <c r="T13" i="4" s="1"/>
  <c r="G9" i="3"/>
  <c r="T14" i="4" s="1" a="1"/>
  <c r="T14" i="4" s="1"/>
  <c r="G10" i="3"/>
  <c r="T15" i="4" s="1" a="1"/>
  <c r="T15" i="4" s="1"/>
  <c r="G11" i="3"/>
  <c r="T16" i="4" s="1" a="1"/>
  <c r="T16" i="4" s="1"/>
  <c r="G12" i="3"/>
  <c r="T17" i="4" s="1" a="1"/>
  <c r="T17" i="4" s="1"/>
  <c r="G13" i="3"/>
  <c r="T18" i="4" s="1" a="1"/>
  <c r="T18" i="4" s="1"/>
  <c r="G14" i="3"/>
  <c r="T19" i="4" s="1" a="1"/>
  <c r="T19" i="4" s="1"/>
  <c r="G15" i="3"/>
  <c r="T20" i="4" s="1" a="1"/>
  <c r="T20" i="4" s="1"/>
  <c r="G16" i="3"/>
  <c r="T21" i="4" s="1" a="1"/>
  <c r="T21" i="4" s="1"/>
  <c r="G17" i="3"/>
  <c r="T22" i="4" s="1" a="1"/>
  <c r="T22" i="4" s="1"/>
  <c r="G18" i="3"/>
  <c r="T23" i="4" s="1" a="1"/>
  <c r="T23" i="4" s="1"/>
  <c r="G19" i="3"/>
  <c r="T24" i="4" s="1" a="1"/>
  <c r="T24" i="4" s="1"/>
  <c r="G20" i="3"/>
  <c r="T25" i="4" s="1" a="1"/>
  <c r="T25" i="4" s="1"/>
  <c r="G21" i="3"/>
  <c r="T26" i="4" s="1" a="1"/>
  <c r="T26" i="4" s="1"/>
  <c r="G22" i="3"/>
  <c r="T7" i="6" s="1" a="1"/>
  <c r="T7" i="6" s="1"/>
  <c r="G23" i="3"/>
  <c r="T8" i="6" s="1" a="1"/>
  <c r="T8" i="6" s="1"/>
  <c r="G24" i="3"/>
  <c r="T9" i="6" s="1" a="1"/>
  <c r="T9" i="6" s="1"/>
  <c r="G25" i="3"/>
  <c r="T10" i="6" s="1" a="1"/>
  <c r="T10" i="6" s="1"/>
  <c r="G26" i="3"/>
  <c r="T11" i="6" s="1" a="1"/>
  <c r="T11" i="6" s="1"/>
  <c r="G27" i="3"/>
  <c r="T12" i="6" s="1" a="1"/>
  <c r="T12" i="6" s="1"/>
  <c r="G28" i="3"/>
  <c r="T7" i="7" s="1" a="1"/>
  <c r="T7" i="7" s="1"/>
  <c r="G29" i="3"/>
  <c r="T8" i="7" s="1" a="1"/>
  <c r="T8" i="7" s="1"/>
  <c r="G30" i="3"/>
  <c r="T9" i="7" s="1" a="1"/>
  <c r="T9" i="7" s="1"/>
  <c r="G31" i="3"/>
  <c r="T10" i="7" s="1" a="1"/>
  <c r="T10" i="7" s="1"/>
  <c r="G32" i="3"/>
  <c r="T11" i="7" s="1" a="1"/>
  <c r="T11" i="7" s="1"/>
  <c r="G33" i="3"/>
  <c r="T12" i="7" s="1" a="1"/>
  <c r="T12" i="7" s="1"/>
  <c r="G34" i="3"/>
  <c r="T13" i="7" s="1" a="1"/>
  <c r="T13" i="7" s="1"/>
  <c r="G35" i="3"/>
  <c r="T14" i="7" s="1" a="1"/>
  <c r="T14" i="7" s="1"/>
  <c r="G36" i="3"/>
  <c r="T15" i="7" s="1" a="1"/>
  <c r="T15" i="7" s="1"/>
  <c r="G37" i="3"/>
  <c r="T7" i="8" s="1" a="1"/>
  <c r="T7" i="8" s="1"/>
  <c r="G38" i="3"/>
  <c r="T8" i="8" s="1" a="1"/>
  <c r="T8" i="8" s="1"/>
  <c r="G39" i="3"/>
  <c r="T9" i="8" s="1" a="1"/>
  <c r="T9" i="8" s="1"/>
  <c r="G40" i="3"/>
  <c r="T10" i="8" s="1" a="1"/>
  <c r="T10" i="8" s="1"/>
  <c r="G41" i="3"/>
  <c r="T11" i="8" s="1" a="1"/>
  <c r="T11" i="8" s="1"/>
  <c r="G42" i="3"/>
  <c r="T12" i="8" s="1" a="1"/>
  <c r="T12" i="8" s="1"/>
  <c r="G43" i="3"/>
  <c r="T13" i="8" s="1" a="1"/>
  <c r="T13" i="8" s="1"/>
  <c r="G44" i="3"/>
  <c r="T14" i="8" s="1" a="1"/>
  <c r="T14" i="8" s="1"/>
  <c r="G45" i="3"/>
  <c r="T15" i="8" s="1" a="1"/>
  <c r="T15" i="8" s="1"/>
  <c r="G46" i="3"/>
  <c r="T16" i="8" s="1" a="1"/>
  <c r="T16" i="8" s="1"/>
  <c r="G47" i="3"/>
  <c r="T17" i="8" s="1" a="1"/>
  <c r="T17" i="8" s="1"/>
  <c r="G48" i="3"/>
  <c r="T18" i="8" s="1" a="1"/>
  <c r="T18" i="8" s="1"/>
  <c r="G49" i="3"/>
  <c r="T19" i="8" s="1" a="1"/>
  <c r="T19" i="8" s="1"/>
  <c r="G50" i="3"/>
  <c r="T20" i="8" s="1" a="1"/>
  <c r="T20" i="8" s="1"/>
  <c r="G51" i="3"/>
  <c r="T21" i="8" s="1" a="1"/>
  <c r="T21" i="8" s="1"/>
  <c r="G52" i="3"/>
  <c r="T22" i="8" s="1" a="1"/>
  <c r="T22" i="8" s="1"/>
  <c r="G53" i="3"/>
  <c r="T23" i="8" s="1" a="1"/>
  <c r="T23" i="8" s="1"/>
  <c r="G54" i="3"/>
  <c r="T24" i="8" s="1" a="1"/>
  <c r="T24" i="8" s="1"/>
  <c r="G55" i="3"/>
  <c r="T7" i="9" s="1" a="1"/>
  <c r="T7" i="9" s="1"/>
  <c r="G56" i="3"/>
  <c r="T8" i="9" s="1" a="1"/>
  <c r="T8" i="9" s="1"/>
  <c r="G57" i="3"/>
  <c r="T9" i="9" s="1" a="1"/>
  <c r="T9" i="9" s="1"/>
  <c r="G58" i="3"/>
  <c r="T10" i="9" s="1" a="1"/>
  <c r="T10" i="9" s="1"/>
  <c r="G59" i="3"/>
  <c r="T11" i="9" s="1" a="1"/>
  <c r="T11" i="9" s="1"/>
  <c r="G60" i="3"/>
  <c r="T12" i="9" s="1" a="1"/>
  <c r="T12" i="9" s="1"/>
  <c r="G61" i="3"/>
  <c r="T13" i="9" s="1" a="1"/>
  <c r="T13" i="9" s="1"/>
  <c r="G62" i="3"/>
  <c r="G63" i="3"/>
  <c r="T15" i="9" s="1" a="1"/>
  <c r="T15" i="9" s="1"/>
  <c r="G64" i="3"/>
  <c r="T16" i="9" s="1" a="1"/>
  <c r="T16" i="9" s="1"/>
  <c r="G65" i="3"/>
  <c r="T17" i="9" s="1" a="1"/>
  <c r="T17" i="9" s="1"/>
  <c r="G66" i="3"/>
  <c r="T18" i="9" s="1" a="1"/>
  <c r="T18" i="9" s="1"/>
  <c r="G67" i="3"/>
  <c r="T19" i="9" s="1" a="1"/>
  <c r="T19" i="9" s="1"/>
  <c r="G68" i="3"/>
  <c r="T20" i="9" s="1" a="1"/>
  <c r="T20" i="9" s="1"/>
  <c r="G69" i="3"/>
  <c r="T21" i="9" s="1" a="1"/>
  <c r="T21" i="9" s="1"/>
  <c r="G70" i="3"/>
  <c r="T22" i="9" s="1" a="1"/>
  <c r="T22" i="9" s="1"/>
  <c r="G71" i="3"/>
  <c r="T7" i="10" s="1" a="1"/>
  <c r="T7" i="10" s="1"/>
  <c r="G72" i="3"/>
  <c r="T8" i="10" s="1" a="1"/>
  <c r="T8" i="10" s="1"/>
  <c r="G73" i="3"/>
  <c r="T9" i="10" s="1" a="1"/>
  <c r="T9" i="10" s="1"/>
  <c r="G74" i="3"/>
  <c r="T10" i="10" s="1" a="1"/>
  <c r="T10" i="10" s="1"/>
  <c r="G75" i="3"/>
  <c r="T11" i="10" s="1" a="1"/>
  <c r="T11" i="10" s="1"/>
  <c r="G76" i="3"/>
  <c r="T12" i="10" s="1" a="1"/>
  <c r="T12" i="10" s="1"/>
  <c r="G77" i="3"/>
  <c r="T13" i="10" s="1" a="1"/>
  <c r="T13" i="10" s="1"/>
  <c r="G78" i="3"/>
  <c r="T14" i="10" s="1" a="1"/>
  <c r="T14" i="10" s="1"/>
  <c r="G79" i="3"/>
  <c r="T15" i="10" s="1" a="1"/>
  <c r="T15" i="10" s="1"/>
  <c r="G80" i="3"/>
  <c r="T16" i="10" s="1" a="1"/>
  <c r="T16" i="10" s="1"/>
  <c r="G81" i="3"/>
  <c r="T7" i="11" s="1" a="1"/>
  <c r="T7" i="11" s="1"/>
  <c r="G82" i="3"/>
  <c r="T8" i="11" s="1" a="1"/>
  <c r="T8" i="11" s="1"/>
  <c r="G83" i="3"/>
  <c r="T9" i="11" s="1" a="1"/>
  <c r="T9" i="11" s="1"/>
  <c r="G84" i="3"/>
  <c r="T10" i="11" s="1" a="1"/>
  <c r="T10" i="11" s="1"/>
  <c r="G85" i="3"/>
  <c r="T11" i="11" s="1" a="1"/>
  <c r="T11" i="11" s="1"/>
  <c r="G86" i="3"/>
  <c r="T12" i="11" s="1" a="1"/>
  <c r="T12" i="11" s="1"/>
  <c r="G87" i="3"/>
  <c r="T13" i="11" s="1" a="1"/>
  <c r="T13" i="11" s="1"/>
  <c r="G88" i="3"/>
  <c r="T14" i="11" s="1" a="1"/>
  <c r="T14" i="11" s="1"/>
  <c r="G89" i="3"/>
  <c r="T15" i="11" s="1" a="1"/>
  <c r="T15" i="11" s="1"/>
  <c r="G90" i="3"/>
  <c r="T16" i="11" s="1" a="1"/>
  <c r="T16" i="11" s="1"/>
  <c r="G91" i="3"/>
  <c r="T17" i="11" s="1" a="1"/>
  <c r="T17" i="11" s="1"/>
  <c r="G92" i="3"/>
  <c r="T18" i="11" s="1" a="1"/>
  <c r="T18" i="11" s="1"/>
  <c r="G93" i="3"/>
  <c r="T19" i="11" s="1" a="1"/>
  <c r="T19" i="11" s="1"/>
  <c r="G94" i="3"/>
  <c r="T20" i="11" s="1" a="1"/>
  <c r="T20" i="11" s="1"/>
  <c r="G95" i="3"/>
  <c r="T21" i="11" s="1" a="1"/>
  <c r="T21" i="11" s="1"/>
  <c r="G96" i="3"/>
  <c r="T22" i="11" s="1" a="1"/>
  <c r="T22" i="11" s="1"/>
  <c r="G97" i="3"/>
  <c r="T23" i="11" s="1" a="1"/>
  <c r="T23" i="11" s="1"/>
  <c r="G98" i="3"/>
  <c r="T24" i="11" s="1" a="1"/>
  <c r="T24" i="11" s="1"/>
  <c r="G99" i="3"/>
  <c r="T25" i="11" s="1" a="1"/>
  <c r="T25" i="11" s="1"/>
  <c r="G100" i="3"/>
  <c r="T26" i="11" s="1" a="1"/>
  <c r="T26" i="11" s="1"/>
  <c r="G101" i="3"/>
  <c r="T27" i="11" s="1" a="1"/>
  <c r="T27" i="11" s="1"/>
  <c r="G102" i="3"/>
  <c r="T7" i="12" s="1" a="1"/>
  <c r="T7" i="12" s="1"/>
  <c r="G103" i="3"/>
  <c r="T8" i="12" s="1" a="1"/>
  <c r="T8" i="12" s="1"/>
  <c r="G104" i="3"/>
  <c r="T9" i="12" s="1" a="1"/>
  <c r="T9" i="12" s="1"/>
  <c r="G105" i="3"/>
  <c r="T10" i="12" s="1" a="1"/>
  <c r="T10" i="12" s="1"/>
  <c r="G106" i="3"/>
  <c r="T11" i="12" s="1" a="1"/>
  <c r="T11" i="12" s="1"/>
  <c r="G107" i="3"/>
  <c r="T12" i="12" s="1" a="1"/>
  <c r="T12" i="12" s="1"/>
  <c r="G108" i="3"/>
  <c r="T13" i="12" s="1" a="1"/>
  <c r="T13" i="12" s="1"/>
  <c r="G109" i="3"/>
  <c r="T14" i="12" s="1" a="1"/>
  <c r="T14" i="12" s="1"/>
  <c r="G110" i="3"/>
  <c r="T15" i="12" s="1" a="1"/>
  <c r="T15" i="12" s="1"/>
  <c r="G111" i="3"/>
  <c r="T16" i="12" s="1" a="1"/>
  <c r="T16" i="12" s="1"/>
  <c r="G112" i="3"/>
  <c r="T7" i="13" s="1" a="1"/>
  <c r="T7" i="13" s="1"/>
  <c r="G113" i="3"/>
  <c r="G114" i="3"/>
  <c r="T9" i="13" s="1" a="1"/>
  <c r="T9" i="13" s="1"/>
  <c r="G115" i="3"/>
  <c r="T10" i="13" s="1" a="1"/>
  <c r="T10" i="13" s="1"/>
  <c r="G116" i="3"/>
  <c r="T11" i="13" s="1" a="1"/>
  <c r="T11" i="13" s="1"/>
  <c r="G117" i="3"/>
  <c r="T12" i="13" s="1" a="1"/>
  <c r="T12" i="13" s="1"/>
  <c r="G118" i="3"/>
  <c r="T13" i="13" s="1" a="1"/>
  <c r="T13" i="13" s="1"/>
  <c r="G119" i="3"/>
  <c r="T14" i="13" s="1" a="1"/>
  <c r="T14" i="13" s="1"/>
  <c r="G120" i="3"/>
  <c r="T15" i="13" s="1" a="1"/>
  <c r="T15" i="13" s="1"/>
  <c r="G121" i="3"/>
  <c r="T16" i="13" s="1" a="1"/>
  <c r="T16" i="13" s="1"/>
  <c r="G122" i="3"/>
  <c r="T17" i="13" s="1" a="1"/>
  <c r="T17" i="13" s="1"/>
  <c r="G123" i="3"/>
  <c r="T18" i="13" s="1" a="1"/>
  <c r="T18" i="13" s="1"/>
  <c r="G124" i="3"/>
  <c r="T19" i="13" s="1" a="1"/>
  <c r="T19" i="13" s="1"/>
  <c r="G125" i="3"/>
  <c r="T7" i="14" s="1" a="1"/>
  <c r="T7" i="14" s="1"/>
  <c r="G126" i="3"/>
  <c r="G127" i="3"/>
  <c r="T9" i="14" s="1" a="1"/>
  <c r="T9" i="14" s="1"/>
  <c r="G128" i="3"/>
  <c r="T10" i="14" s="1" a="1"/>
  <c r="T10" i="14" s="1"/>
  <c r="G129" i="3"/>
  <c r="T11" i="14" s="1" a="1"/>
  <c r="T11" i="14" s="1"/>
  <c r="G130" i="3"/>
  <c r="T12" i="14" s="1" a="1"/>
  <c r="T12" i="14" s="1"/>
  <c r="G131" i="3"/>
  <c r="T13" i="14" s="1" a="1"/>
  <c r="T13" i="14" s="1"/>
  <c r="G132" i="3"/>
  <c r="T14" i="14" s="1" a="1"/>
  <c r="T14" i="14" s="1"/>
  <c r="G133" i="3"/>
  <c r="T15" i="14" s="1" a="1"/>
  <c r="T15" i="14" s="1"/>
  <c r="G134" i="3"/>
  <c r="T16" i="14" s="1" a="1"/>
  <c r="T16" i="14" s="1"/>
  <c r="G135" i="3"/>
  <c r="T17" i="14" s="1" a="1"/>
  <c r="T17" i="14" s="1"/>
  <c r="G136" i="3"/>
  <c r="T7" i="15" s="1" a="1"/>
  <c r="T7" i="15" s="1"/>
  <c r="G137" i="3"/>
  <c r="G138" i="3"/>
  <c r="T9" i="15" s="1" a="1"/>
  <c r="T9" i="15" s="1"/>
  <c r="G139" i="3"/>
  <c r="T10" i="15" s="1" a="1"/>
  <c r="T10" i="15" s="1"/>
  <c r="G140" i="3"/>
  <c r="T11" i="15" s="1" a="1"/>
  <c r="T11" i="15" s="1"/>
  <c r="G141" i="3"/>
  <c r="T12" i="15" s="1" a="1"/>
  <c r="T12" i="15" s="1"/>
  <c r="G142" i="3"/>
  <c r="T13" i="15" s="1" a="1"/>
  <c r="T13" i="15" s="1"/>
  <c r="G143" i="3"/>
  <c r="T14" i="15" s="1" a="1"/>
  <c r="T14" i="15" s="1"/>
  <c r="G144" i="3"/>
  <c r="T15" i="15" s="1" a="1"/>
  <c r="T15" i="15" s="1"/>
  <c r="G145" i="3"/>
  <c r="T16" i="15" s="1" a="1"/>
  <c r="T16" i="15" s="1"/>
  <c r="G146" i="3"/>
  <c r="T17" i="15" s="1" a="1"/>
  <c r="T17" i="15" s="1"/>
  <c r="G147" i="3"/>
  <c r="T18" i="15" s="1" a="1"/>
  <c r="T18" i="15" s="1"/>
  <c r="G148" i="3"/>
  <c r="T19" i="15" s="1" a="1"/>
  <c r="T19" i="15" s="1"/>
  <c r="G149" i="3"/>
  <c r="T20" i="15" s="1" a="1"/>
  <c r="T20" i="15" s="1"/>
  <c r="G150" i="3"/>
  <c r="T21" i="15" s="1" a="1"/>
  <c r="T21" i="15" s="1"/>
  <c r="G151" i="3"/>
  <c r="T22" i="15" s="1" a="1"/>
  <c r="T22" i="15" s="1"/>
  <c r="G152" i="3"/>
  <c r="T23" i="15" s="1" a="1"/>
  <c r="T23" i="15" s="1"/>
  <c r="H33" i="15"/>
  <c r="H29" i="15"/>
  <c r="B29" i="15"/>
  <c r="G23" i="15"/>
  <c r="D23" i="15" a="1"/>
  <c r="D23" i="15" s="1"/>
  <c r="C23" i="15" a="1"/>
  <c r="C23" i="15" s="1"/>
  <c r="G22" i="15"/>
  <c r="D22" i="15" a="1"/>
  <c r="D22" i="15" s="1"/>
  <c r="C22" i="15" a="1"/>
  <c r="C22" i="15" s="1"/>
  <c r="G21" i="15"/>
  <c r="D21" i="15" a="1"/>
  <c r="D21" i="15" s="1"/>
  <c r="C21" i="15" a="1"/>
  <c r="C21" i="15" s="1"/>
  <c r="G20" i="15"/>
  <c r="D20" i="15" a="1"/>
  <c r="D20" i="15" s="1"/>
  <c r="C20" i="15" a="1"/>
  <c r="C20" i="15" s="1"/>
  <c r="G19" i="15"/>
  <c r="D19" i="15" a="1"/>
  <c r="D19" i="15" s="1"/>
  <c r="C19" i="15" a="1"/>
  <c r="C19" i="15" s="1"/>
  <c r="G18" i="15"/>
  <c r="D18" i="15" a="1"/>
  <c r="D18" i="15" s="1"/>
  <c r="C18" i="15" a="1"/>
  <c r="C18" i="15" s="1"/>
  <c r="G17" i="15"/>
  <c r="D17" i="15" a="1"/>
  <c r="D17" i="15" s="1"/>
  <c r="C17" i="15" a="1"/>
  <c r="C17" i="15" s="1"/>
  <c r="G16" i="15"/>
  <c r="D16" i="15" a="1"/>
  <c r="D16" i="15" s="1"/>
  <c r="C16" i="15" a="1"/>
  <c r="C16" i="15" s="1"/>
  <c r="G15" i="15"/>
  <c r="D15" i="15" a="1"/>
  <c r="D15" i="15" s="1"/>
  <c r="C15" i="15" a="1"/>
  <c r="C15" i="15" s="1"/>
  <c r="G14" i="15"/>
  <c r="D14" i="15" a="1"/>
  <c r="D14" i="15" s="1"/>
  <c r="C14" i="15" a="1"/>
  <c r="C14" i="15" s="1"/>
  <c r="G13" i="15"/>
  <c r="D13" i="15" a="1"/>
  <c r="D13" i="15" s="1"/>
  <c r="C13" i="15" a="1"/>
  <c r="C13" i="15" s="1"/>
  <c r="G12" i="15"/>
  <c r="D12" i="15" a="1"/>
  <c r="D12" i="15" s="1"/>
  <c r="C12" i="15" a="1"/>
  <c r="C12" i="15" s="1"/>
  <c r="G11" i="15"/>
  <c r="D11" i="15" a="1"/>
  <c r="D11" i="15" s="1"/>
  <c r="C11" i="15" a="1"/>
  <c r="C11" i="15" s="1"/>
  <c r="G10" i="15"/>
  <c r="D10" i="15" a="1"/>
  <c r="D10" i="15" s="1"/>
  <c r="C10" i="15" a="1"/>
  <c r="C10" i="15" s="1"/>
  <c r="G9" i="15"/>
  <c r="D9" i="15" a="1"/>
  <c r="D9" i="15" s="1"/>
  <c r="C9" i="15" a="1"/>
  <c r="C9" i="15" s="1"/>
  <c r="G8" i="15"/>
  <c r="D8" i="15" a="1"/>
  <c r="D8" i="15" s="1"/>
  <c r="C8" i="15" a="1"/>
  <c r="C8" i="15" s="1"/>
  <c r="G7" i="15"/>
  <c r="D7" i="15" a="1"/>
  <c r="D7" i="15" s="1"/>
  <c r="C7" i="15" a="1"/>
  <c r="C7" i="15" s="1"/>
  <c r="H27" i="14"/>
  <c r="H23" i="14"/>
  <c r="B23" i="14"/>
  <c r="G17" i="14"/>
  <c r="D17" i="14" a="1"/>
  <c r="D17" i="14" s="1"/>
  <c r="C17" i="14" a="1"/>
  <c r="C17" i="14" s="1"/>
  <c r="G16" i="14"/>
  <c r="D16" i="14" a="1"/>
  <c r="D16" i="14" s="1"/>
  <c r="C16" i="14" a="1"/>
  <c r="C16" i="14" s="1"/>
  <c r="G15" i="14"/>
  <c r="D15" i="14" a="1"/>
  <c r="D15" i="14" s="1"/>
  <c r="C15" i="14" a="1"/>
  <c r="C15" i="14" s="1"/>
  <c r="G14" i="14"/>
  <c r="D14" i="14" a="1"/>
  <c r="D14" i="14" s="1"/>
  <c r="C14" i="14" a="1"/>
  <c r="C14" i="14" s="1"/>
  <c r="G13" i="14"/>
  <c r="D13" i="14" a="1"/>
  <c r="D13" i="14" s="1"/>
  <c r="C13" i="14" a="1"/>
  <c r="C13" i="14" s="1"/>
  <c r="G12" i="14"/>
  <c r="D12" i="14" a="1"/>
  <c r="D12" i="14" s="1"/>
  <c r="C12" i="14" a="1"/>
  <c r="C12" i="14" s="1"/>
  <c r="G11" i="14"/>
  <c r="D11" i="14" a="1"/>
  <c r="D11" i="14" s="1"/>
  <c r="C11" i="14" a="1"/>
  <c r="C11" i="14" s="1"/>
  <c r="G10" i="14"/>
  <c r="D10" i="14" a="1"/>
  <c r="D10" i="14" s="1"/>
  <c r="C10" i="14" a="1"/>
  <c r="C10" i="14" s="1"/>
  <c r="G9" i="14"/>
  <c r="D9" i="14" a="1"/>
  <c r="D9" i="14" s="1"/>
  <c r="C9" i="14" a="1"/>
  <c r="C9" i="14" s="1"/>
  <c r="G8" i="14"/>
  <c r="D8" i="14" a="1"/>
  <c r="D8" i="14" s="1"/>
  <c r="C8" i="14" a="1"/>
  <c r="C8" i="14" s="1"/>
  <c r="G7" i="14"/>
  <c r="D7" i="14" a="1"/>
  <c r="D7" i="14" s="1"/>
  <c r="C7" i="14" a="1"/>
  <c r="C7" i="14" s="1"/>
  <c r="H29" i="13"/>
  <c r="H25" i="13"/>
  <c r="B25" i="13"/>
  <c r="G19" i="13"/>
  <c r="D19" i="13" a="1"/>
  <c r="D19" i="13" s="1"/>
  <c r="C19" i="13" a="1"/>
  <c r="C19" i="13" s="1"/>
  <c r="G18" i="13"/>
  <c r="D18" i="13" a="1"/>
  <c r="D18" i="13" s="1"/>
  <c r="C18" i="13" a="1"/>
  <c r="C18" i="13" s="1"/>
  <c r="G17" i="13"/>
  <c r="D17" i="13" a="1"/>
  <c r="D17" i="13" s="1"/>
  <c r="C17" i="13" a="1"/>
  <c r="C17" i="13" s="1"/>
  <c r="G16" i="13"/>
  <c r="D16" i="13" a="1"/>
  <c r="D16" i="13" s="1"/>
  <c r="C16" i="13" a="1"/>
  <c r="C16" i="13" s="1"/>
  <c r="G15" i="13"/>
  <c r="D15" i="13" a="1"/>
  <c r="D15" i="13" s="1"/>
  <c r="C15" i="13" a="1"/>
  <c r="C15" i="13" s="1"/>
  <c r="G14" i="13"/>
  <c r="D14" i="13" a="1"/>
  <c r="D14" i="13" s="1"/>
  <c r="C14" i="13" a="1"/>
  <c r="C14" i="13" s="1"/>
  <c r="G13" i="13"/>
  <c r="D13" i="13" a="1"/>
  <c r="D13" i="13" s="1"/>
  <c r="C13" i="13" a="1"/>
  <c r="C13" i="13" s="1"/>
  <c r="G12" i="13"/>
  <c r="D12" i="13" a="1"/>
  <c r="D12" i="13" s="1"/>
  <c r="C12" i="13" a="1"/>
  <c r="C12" i="13" s="1"/>
  <c r="G11" i="13"/>
  <c r="D11" i="13" a="1"/>
  <c r="D11" i="13" s="1"/>
  <c r="C11" i="13" a="1"/>
  <c r="C11" i="13" s="1"/>
  <c r="G10" i="13"/>
  <c r="D10" i="13" a="1"/>
  <c r="D10" i="13" s="1"/>
  <c r="C10" i="13" a="1"/>
  <c r="C10" i="13" s="1"/>
  <c r="G9" i="13"/>
  <c r="D9" i="13" a="1"/>
  <c r="D9" i="13" s="1"/>
  <c r="C9" i="13" a="1"/>
  <c r="C9" i="13" s="1"/>
  <c r="G8" i="13"/>
  <c r="D8" i="13" a="1"/>
  <c r="D8" i="13" s="1"/>
  <c r="C8" i="13" a="1"/>
  <c r="C8" i="13" s="1"/>
  <c r="G7" i="13"/>
  <c r="D7" i="13" a="1"/>
  <c r="D7" i="13" s="1"/>
  <c r="C7" i="13" a="1"/>
  <c r="C7" i="13" s="1"/>
  <c r="H26" i="12"/>
  <c r="H22" i="12"/>
  <c r="B22" i="12"/>
  <c r="H23" i="12" s="1"/>
  <c r="G16" i="12"/>
  <c r="D16" i="12" a="1"/>
  <c r="D16" i="12" s="1"/>
  <c r="C16" i="12" a="1"/>
  <c r="C16" i="12" s="1"/>
  <c r="G15" i="12"/>
  <c r="D15" i="12" a="1"/>
  <c r="D15" i="12" s="1"/>
  <c r="C15" i="12" a="1"/>
  <c r="C15" i="12" s="1"/>
  <c r="G14" i="12"/>
  <c r="D14" i="12" a="1"/>
  <c r="D14" i="12" s="1"/>
  <c r="C14" i="12" a="1"/>
  <c r="C14" i="12" s="1"/>
  <c r="G13" i="12"/>
  <c r="D13" i="12" a="1"/>
  <c r="D13" i="12" s="1"/>
  <c r="C13" i="12" a="1"/>
  <c r="C13" i="12" s="1"/>
  <c r="G12" i="12"/>
  <c r="D12" i="12" a="1"/>
  <c r="D12" i="12" s="1"/>
  <c r="C12" i="12" a="1"/>
  <c r="C12" i="12" s="1"/>
  <c r="G11" i="12"/>
  <c r="D11" i="12" a="1"/>
  <c r="D11" i="12" s="1"/>
  <c r="C11" i="12" a="1"/>
  <c r="C11" i="12" s="1"/>
  <c r="G10" i="12"/>
  <c r="D10" i="12" a="1"/>
  <c r="D10" i="12" s="1"/>
  <c r="C10" i="12" a="1"/>
  <c r="C10" i="12" s="1"/>
  <c r="G9" i="12"/>
  <c r="D9" i="12" a="1"/>
  <c r="D9" i="12" s="1"/>
  <c r="C9" i="12" a="1"/>
  <c r="C9" i="12" s="1"/>
  <c r="G8" i="12"/>
  <c r="D8" i="12" a="1"/>
  <c r="D8" i="12" s="1"/>
  <c r="C8" i="12" a="1"/>
  <c r="C8" i="12" s="1"/>
  <c r="G7" i="12"/>
  <c r="D7" i="12" a="1"/>
  <c r="D7" i="12" s="1"/>
  <c r="C7" i="12" a="1"/>
  <c r="C7" i="12" s="1"/>
  <c r="D19" i="11" a="1"/>
  <c r="D19" i="11" s="1"/>
  <c r="C19" i="11" a="1"/>
  <c r="C19" i="11" s="1"/>
  <c r="B19" i="11" s="1"/>
  <c r="H37" i="11"/>
  <c r="H33" i="11"/>
  <c r="G19" i="11" s="1"/>
  <c r="B33" i="11"/>
  <c r="G27" i="11"/>
  <c r="D27" i="11" a="1"/>
  <c r="D27" i="11" s="1"/>
  <c r="C27" i="11" a="1"/>
  <c r="C27" i="11" s="1"/>
  <c r="G26" i="11"/>
  <c r="D26" i="11" a="1"/>
  <c r="D26" i="11" s="1"/>
  <c r="C26" i="11" a="1"/>
  <c r="C26" i="11" s="1"/>
  <c r="G25" i="11"/>
  <c r="D25" i="11" a="1"/>
  <c r="D25" i="11" s="1"/>
  <c r="C25" i="11" a="1"/>
  <c r="C25" i="11" s="1"/>
  <c r="G24" i="11"/>
  <c r="D24" i="11" a="1"/>
  <c r="D24" i="11" s="1"/>
  <c r="C24" i="11" a="1"/>
  <c r="C24" i="11" s="1"/>
  <c r="G23" i="11"/>
  <c r="D23" i="11" a="1"/>
  <c r="D23" i="11" s="1"/>
  <c r="C23" i="11" a="1"/>
  <c r="C23" i="11" s="1"/>
  <c r="G22" i="11"/>
  <c r="D22" i="11" a="1"/>
  <c r="D22" i="11" s="1"/>
  <c r="C22" i="11" a="1"/>
  <c r="C22" i="11" s="1"/>
  <c r="G21" i="11"/>
  <c r="D21" i="11" a="1"/>
  <c r="D21" i="11" s="1"/>
  <c r="C21" i="11" a="1"/>
  <c r="C21" i="11" s="1"/>
  <c r="G20" i="11"/>
  <c r="D20" i="11" a="1"/>
  <c r="D20" i="11" s="1"/>
  <c r="C20" i="11" a="1"/>
  <c r="C20" i="11" s="1"/>
  <c r="G18" i="11"/>
  <c r="D18" i="11" a="1"/>
  <c r="D18" i="11" s="1"/>
  <c r="C18" i="11" a="1"/>
  <c r="C18" i="11" s="1"/>
  <c r="G17" i="11"/>
  <c r="D17" i="11" a="1"/>
  <c r="D17" i="11" s="1"/>
  <c r="C17" i="11" a="1"/>
  <c r="C17" i="11" s="1"/>
  <c r="G16" i="11"/>
  <c r="D16" i="11" a="1"/>
  <c r="D16" i="11" s="1"/>
  <c r="C16" i="11" a="1"/>
  <c r="C16" i="11" s="1"/>
  <c r="G15" i="11"/>
  <c r="D15" i="11" a="1"/>
  <c r="D15" i="11" s="1"/>
  <c r="C15" i="11" a="1"/>
  <c r="C15" i="11" s="1"/>
  <c r="G14" i="11"/>
  <c r="D14" i="11" a="1"/>
  <c r="D14" i="11" s="1"/>
  <c r="C14" i="11" a="1"/>
  <c r="C14" i="11" s="1"/>
  <c r="G13" i="11"/>
  <c r="D13" i="11" a="1"/>
  <c r="D13" i="11" s="1"/>
  <c r="C13" i="11" a="1"/>
  <c r="C13" i="11" s="1"/>
  <c r="G12" i="11"/>
  <c r="D12" i="11" a="1"/>
  <c r="D12" i="11" s="1"/>
  <c r="C12" i="11" a="1"/>
  <c r="C12" i="11" s="1"/>
  <c r="G11" i="11"/>
  <c r="D11" i="11" a="1"/>
  <c r="D11" i="11" s="1"/>
  <c r="C11" i="11" a="1"/>
  <c r="C11" i="11" s="1"/>
  <c r="G10" i="11"/>
  <c r="D10" i="11" a="1"/>
  <c r="D10" i="11" s="1"/>
  <c r="C10" i="11" a="1"/>
  <c r="C10" i="11" s="1"/>
  <c r="G9" i="11"/>
  <c r="D9" i="11" a="1"/>
  <c r="D9" i="11" s="1"/>
  <c r="C9" i="11" a="1"/>
  <c r="C9" i="11" s="1"/>
  <c r="G8" i="11"/>
  <c r="D8" i="11" a="1"/>
  <c r="D8" i="11" s="1"/>
  <c r="C8" i="11" a="1"/>
  <c r="C8" i="11" s="1"/>
  <c r="G7" i="11"/>
  <c r="D7" i="11" a="1"/>
  <c r="D7" i="11" s="1"/>
  <c r="C7" i="11" a="1"/>
  <c r="C7" i="11" s="1"/>
  <c r="H26" i="10"/>
  <c r="H22" i="10"/>
  <c r="B22" i="10"/>
  <c r="G16" i="10"/>
  <c r="D16" i="10" a="1"/>
  <c r="D16" i="10" s="1"/>
  <c r="C16" i="10" a="1"/>
  <c r="C16" i="10" s="1"/>
  <c r="G15" i="10"/>
  <c r="D15" i="10" a="1"/>
  <c r="D15" i="10" s="1"/>
  <c r="C15" i="10" a="1"/>
  <c r="C15" i="10" s="1"/>
  <c r="G14" i="10"/>
  <c r="D14" i="10" a="1"/>
  <c r="D14" i="10" s="1"/>
  <c r="C14" i="10" a="1"/>
  <c r="C14" i="10" s="1"/>
  <c r="G13" i="10"/>
  <c r="D13" i="10" a="1"/>
  <c r="D13" i="10" s="1"/>
  <c r="C13" i="10" a="1"/>
  <c r="C13" i="10" s="1"/>
  <c r="G12" i="10"/>
  <c r="D12" i="10" a="1"/>
  <c r="D12" i="10" s="1"/>
  <c r="C12" i="10" a="1"/>
  <c r="C12" i="10" s="1"/>
  <c r="G11" i="10"/>
  <c r="D11" i="10" a="1"/>
  <c r="D11" i="10" s="1"/>
  <c r="C11" i="10" a="1"/>
  <c r="C11" i="10" s="1"/>
  <c r="G10" i="10"/>
  <c r="D10" i="10" a="1"/>
  <c r="D10" i="10" s="1"/>
  <c r="C10" i="10" a="1"/>
  <c r="C10" i="10" s="1"/>
  <c r="G9" i="10"/>
  <c r="D9" i="10" a="1"/>
  <c r="D9" i="10" s="1"/>
  <c r="C9" i="10" a="1"/>
  <c r="C9" i="10" s="1"/>
  <c r="G8" i="10"/>
  <c r="D8" i="10" a="1"/>
  <c r="D8" i="10" s="1"/>
  <c r="C8" i="10" a="1"/>
  <c r="C8" i="10" s="1"/>
  <c r="G7" i="10"/>
  <c r="D7" i="10" a="1"/>
  <c r="D7" i="10" s="1"/>
  <c r="C7" i="10" a="1"/>
  <c r="C7" i="10" s="1"/>
  <c r="H38" i="5"/>
  <c r="H32" i="9"/>
  <c r="H28" i="9"/>
  <c r="B28" i="9"/>
  <c r="H29" i="9" s="1"/>
  <c r="G22" i="9"/>
  <c r="D22" i="9" a="1"/>
  <c r="D22" i="9" s="1"/>
  <c r="C22" i="9" a="1"/>
  <c r="C22" i="9" s="1"/>
  <c r="G21" i="9"/>
  <c r="D21" i="9" a="1"/>
  <c r="D21" i="9" s="1"/>
  <c r="C21" i="9" a="1"/>
  <c r="C21" i="9" s="1"/>
  <c r="G20" i="9"/>
  <c r="D20" i="9" a="1"/>
  <c r="D20" i="9" s="1"/>
  <c r="C20" i="9" a="1"/>
  <c r="C20" i="9" s="1"/>
  <c r="G19" i="9"/>
  <c r="D19" i="9" a="1"/>
  <c r="D19" i="9" s="1"/>
  <c r="C19" i="9" a="1"/>
  <c r="C19" i="9" s="1"/>
  <c r="G18" i="9"/>
  <c r="D18" i="9" a="1"/>
  <c r="D18" i="9" s="1"/>
  <c r="C18" i="9" a="1"/>
  <c r="C18" i="9" s="1"/>
  <c r="G17" i="9"/>
  <c r="D17" i="9" a="1"/>
  <c r="D17" i="9" s="1"/>
  <c r="C17" i="9" a="1"/>
  <c r="C17" i="9" s="1"/>
  <c r="G16" i="9"/>
  <c r="D16" i="9" a="1"/>
  <c r="D16" i="9" s="1"/>
  <c r="C16" i="9" a="1"/>
  <c r="C16" i="9" s="1"/>
  <c r="G15" i="9"/>
  <c r="D15" i="9" a="1"/>
  <c r="D15" i="9" s="1"/>
  <c r="C15" i="9" a="1"/>
  <c r="C15" i="9" s="1"/>
  <c r="G13" i="9"/>
  <c r="D13" i="9" a="1"/>
  <c r="D13" i="9" s="1"/>
  <c r="C13" i="9" a="1"/>
  <c r="C13" i="9" s="1"/>
  <c r="G12" i="9"/>
  <c r="D12" i="9" a="1"/>
  <c r="D12" i="9" s="1"/>
  <c r="C12" i="9" a="1"/>
  <c r="C12" i="9" s="1"/>
  <c r="G11" i="9"/>
  <c r="D11" i="9" a="1"/>
  <c r="D11" i="9" s="1"/>
  <c r="C11" i="9" a="1"/>
  <c r="C11" i="9" s="1"/>
  <c r="G10" i="9"/>
  <c r="D10" i="9" a="1"/>
  <c r="D10" i="9" s="1"/>
  <c r="C10" i="9" a="1"/>
  <c r="C10" i="9" s="1"/>
  <c r="G9" i="9"/>
  <c r="D9" i="9" a="1"/>
  <c r="D9" i="9" s="1"/>
  <c r="C9" i="9" a="1"/>
  <c r="C9" i="9" s="1"/>
  <c r="G8" i="9"/>
  <c r="D8" i="9" a="1"/>
  <c r="D8" i="9" s="1"/>
  <c r="C8" i="9" a="1"/>
  <c r="C8" i="9" s="1"/>
  <c r="G7" i="9"/>
  <c r="D7" i="9" a="1"/>
  <c r="D7" i="9" s="1"/>
  <c r="C7" i="9" a="1"/>
  <c r="C7" i="9" s="1"/>
  <c r="H34" i="8"/>
  <c r="H30" i="8"/>
  <c r="B30" i="8"/>
  <c r="G24" i="8"/>
  <c r="D24" i="8" a="1"/>
  <c r="D24" i="8" s="1"/>
  <c r="C24" i="8" a="1"/>
  <c r="C24" i="8" s="1"/>
  <c r="G23" i="8"/>
  <c r="D23" i="8" a="1"/>
  <c r="D23" i="8" s="1"/>
  <c r="C23" i="8" a="1"/>
  <c r="C23" i="8" s="1"/>
  <c r="G22" i="8"/>
  <c r="D22" i="8" a="1"/>
  <c r="D22" i="8" s="1"/>
  <c r="C22" i="8" a="1"/>
  <c r="C22" i="8" s="1"/>
  <c r="G21" i="8"/>
  <c r="D21" i="8" a="1"/>
  <c r="D21" i="8" s="1"/>
  <c r="C21" i="8" a="1"/>
  <c r="C21" i="8" s="1"/>
  <c r="G20" i="8"/>
  <c r="D20" i="8" a="1"/>
  <c r="D20" i="8" s="1"/>
  <c r="C20" i="8" a="1"/>
  <c r="C20" i="8" s="1"/>
  <c r="G19" i="8"/>
  <c r="D19" i="8" a="1"/>
  <c r="D19" i="8" s="1"/>
  <c r="C19" i="8" a="1"/>
  <c r="C19" i="8" s="1"/>
  <c r="G18" i="8"/>
  <c r="D18" i="8" a="1"/>
  <c r="D18" i="8" s="1"/>
  <c r="C18" i="8" a="1"/>
  <c r="C18" i="8" s="1"/>
  <c r="G17" i="8"/>
  <c r="D17" i="8" a="1"/>
  <c r="D17" i="8" s="1"/>
  <c r="C17" i="8" a="1"/>
  <c r="C17" i="8" s="1"/>
  <c r="G16" i="8"/>
  <c r="D16" i="8" a="1"/>
  <c r="D16" i="8" s="1"/>
  <c r="C16" i="8" a="1"/>
  <c r="C16" i="8" s="1"/>
  <c r="G15" i="8"/>
  <c r="D15" i="8" a="1"/>
  <c r="D15" i="8" s="1"/>
  <c r="C15" i="8" a="1"/>
  <c r="C15" i="8" s="1"/>
  <c r="G14" i="8"/>
  <c r="D14" i="8" a="1"/>
  <c r="D14" i="8" s="1"/>
  <c r="C14" i="8" a="1"/>
  <c r="C14" i="8" s="1"/>
  <c r="G13" i="8"/>
  <c r="D13" i="8" a="1"/>
  <c r="D13" i="8" s="1"/>
  <c r="C13" i="8" a="1"/>
  <c r="C13" i="8" s="1"/>
  <c r="G12" i="8"/>
  <c r="D12" i="8" a="1"/>
  <c r="D12" i="8" s="1"/>
  <c r="C12" i="8" a="1"/>
  <c r="C12" i="8" s="1"/>
  <c r="G11" i="8"/>
  <c r="D11" i="8" a="1"/>
  <c r="D11" i="8" s="1"/>
  <c r="C11" i="8" a="1"/>
  <c r="C11" i="8" s="1"/>
  <c r="G10" i="8"/>
  <c r="D10" i="8" a="1"/>
  <c r="D10" i="8" s="1"/>
  <c r="C10" i="8" a="1"/>
  <c r="C10" i="8" s="1"/>
  <c r="G9" i="8"/>
  <c r="D9" i="8" a="1"/>
  <c r="D9" i="8" s="1"/>
  <c r="C9" i="8" a="1"/>
  <c r="C9" i="8" s="1"/>
  <c r="G8" i="8"/>
  <c r="D8" i="8" a="1"/>
  <c r="D8" i="8" s="1"/>
  <c r="C8" i="8" a="1"/>
  <c r="C8" i="8" s="1"/>
  <c r="G7" i="8"/>
  <c r="D7" i="8" a="1"/>
  <c r="D7" i="8" s="1"/>
  <c r="C7" i="8" a="1"/>
  <c r="C7" i="8" s="1"/>
  <c r="H25" i="7"/>
  <c r="H21" i="7"/>
  <c r="B21" i="7"/>
  <c r="H22" i="7" s="1"/>
  <c r="G15" i="7"/>
  <c r="D15" i="7" a="1"/>
  <c r="D15" i="7" s="1"/>
  <c r="C15" i="7" a="1"/>
  <c r="C15" i="7" s="1"/>
  <c r="G14" i="7"/>
  <c r="D14" i="7" a="1"/>
  <c r="D14" i="7" s="1"/>
  <c r="C14" i="7" a="1"/>
  <c r="C14" i="7" s="1"/>
  <c r="G13" i="7"/>
  <c r="D13" i="7" a="1"/>
  <c r="D13" i="7" s="1"/>
  <c r="C13" i="7" a="1"/>
  <c r="C13" i="7" s="1"/>
  <c r="G12" i="7"/>
  <c r="D12" i="7" a="1"/>
  <c r="D12" i="7" s="1"/>
  <c r="C12" i="7" a="1"/>
  <c r="C12" i="7" s="1"/>
  <c r="G11" i="7"/>
  <c r="D11" i="7" a="1"/>
  <c r="D11" i="7" s="1"/>
  <c r="C11" i="7" a="1"/>
  <c r="C11" i="7" s="1"/>
  <c r="G10" i="7"/>
  <c r="D10" i="7" a="1"/>
  <c r="D10" i="7" s="1"/>
  <c r="C10" i="7" a="1"/>
  <c r="C10" i="7" s="1"/>
  <c r="G9" i="7"/>
  <c r="D9" i="7" a="1"/>
  <c r="D9" i="7" s="1"/>
  <c r="C9" i="7" a="1"/>
  <c r="C9" i="7" s="1"/>
  <c r="G8" i="7"/>
  <c r="D8" i="7" a="1"/>
  <c r="D8" i="7" s="1"/>
  <c r="C8" i="7" a="1"/>
  <c r="C8" i="7" s="1"/>
  <c r="G7" i="7"/>
  <c r="D7" i="7" a="1"/>
  <c r="D7" i="7" s="1"/>
  <c r="C7" i="7" a="1"/>
  <c r="C7" i="7" s="1"/>
  <c r="H22" i="6"/>
  <c r="H18" i="6"/>
  <c r="B18" i="6"/>
  <c r="G12" i="6"/>
  <c r="D12" i="6" a="1"/>
  <c r="D12" i="6" s="1"/>
  <c r="C12" i="6" a="1"/>
  <c r="C12" i="6" s="1"/>
  <c r="G11" i="6"/>
  <c r="D11" i="6" a="1"/>
  <c r="D11" i="6" s="1"/>
  <c r="C11" i="6" a="1"/>
  <c r="C11" i="6" s="1"/>
  <c r="G10" i="6"/>
  <c r="D10" i="6" a="1"/>
  <c r="D10" i="6" s="1"/>
  <c r="C10" i="6" a="1"/>
  <c r="C10" i="6" s="1"/>
  <c r="G9" i="6"/>
  <c r="D9" i="6" a="1"/>
  <c r="D9" i="6" s="1"/>
  <c r="C9" i="6" a="1"/>
  <c r="C9" i="6" s="1"/>
  <c r="G8" i="6"/>
  <c r="D8" i="6" a="1"/>
  <c r="D8" i="6" s="1"/>
  <c r="C8" i="6" a="1"/>
  <c r="C8" i="6" s="1"/>
  <c r="G7" i="6"/>
  <c r="D7" i="6" a="1"/>
  <c r="D7" i="6" s="1"/>
  <c r="C7" i="6" a="1"/>
  <c r="C7" i="6" s="1"/>
  <c r="C8" i="4" a="1"/>
  <c r="C8" i="4" s="1"/>
  <c r="D8" i="4" a="1"/>
  <c r="D8" i="4" s="1"/>
  <c r="C9" i="4" a="1"/>
  <c r="C9" i="4" s="1"/>
  <c r="D9" i="4" a="1"/>
  <c r="D9" i="4" s="1"/>
  <c r="C10" i="4" a="1"/>
  <c r="C10" i="4" s="1"/>
  <c r="D10" i="4" a="1"/>
  <c r="D10" i="4" s="1"/>
  <c r="C11" i="4" a="1"/>
  <c r="C11" i="4" s="1"/>
  <c r="D11" i="4" a="1"/>
  <c r="D11" i="4" s="1"/>
  <c r="C12" i="4" a="1"/>
  <c r="C12" i="4" s="1"/>
  <c r="D12" i="4" a="1"/>
  <c r="D12" i="4" s="1"/>
  <c r="C13" i="4" a="1"/>
  <c r="C13" i="4" s="1"/>
  <c r="D13" i="4" a="1"/>
  <c r="D13" i="4" s="1"/>
  <c r="C14" i="4" a="1"/>
  <c r="C14" i="4" s="1"/>
  <c r="D14" i="4" a="1"/>
  <c r="D14" i="4" s="1"/>
  <c r="C15" i="4" a="1"/>
  <c r="C15" i="4" s="1"/>
  <c r="D15" i="4" a="1"/>
  <c r="D15" i="4" s="1"/>
  <c r="C16" i="4" a="1"/>
  <c r="C16" i="4" s="1"/>
  <c r="D16" i="4" a="1"/>
  <c r="D16" i="4" s="1"/>
  <c r="C17" i="4" a="1"/>
  <c r="C17" i="4" s="1"/>
  <c r="D17" i="4" a="1"/>
  <c r="D17" i="4" s="1"/>
  <c r="C18" i="4" a="1"/>
  <c r="C18" i="4" s="1"/>
  <c r="D18" i="4" a="1"/>
  <c r="D18" i="4" s="1"/>
  <c r="C19" i="4" a="1"/>
  <c r="C19" i="4" s="1"/>
  <c r="D19" i="4" a="1"/>
  <c r="D19" i="4" s="1"/>
  <c r="C20" i="4" a="1"/>
  <c r="C20" i="4" s="1"/>
  <c r="D20" i="4" a="1"/>
  <c r="D20" i="4" s="1"/>
  <c r="C21" i="4" a="1"/>
  <c r="C21" i="4" s="1"/>
  <c r="D21" i="4" a="1"/>
  <c r="D21" i="4" s="1"/>
  <c r="C22" i="4" a="1"/>
  <c r="C22" i="4" s="1"/>
  <c r="D22" i="4" a="1"/>
  <c r="D22" i="4" s="1"/>
  <c r="C23" i="4" a="1"/>
  <c r="C23" i="4" s="1"/>
  <c r="D23" i="4" a="1"/>
  <c r="D23" i="4" s="1"/>
  <c r="C24" i="4" a="1"/>
  <c r="C24" i="4" s="1"/>
  <c r="D24" i="4" a="1"/>
  <c r="D24" i="4" s="1"/>
  <c r="C25" i="4" a="1"/>
  <c r="C25" i="4" s="1"/>
  <c r="D25" i="4" a="1"/>
  <c r="D25" i="4" s="1"/>
  <c r="C26" i="4" a="1"/>
  <c r="C26" i="4" s="1"/>
  <c r="D26" i="4" a="1"/>
  <c r="D26" i="4" s="1"/>
  <c r="D7" i="4" a="1"/>
  <c r="D7" i="4" s="1"/>
  <c r="C7" i="4" a="1"/>
  <c r="C7" i="4" s="1"/>
  <c r="C2" i="2"/>
  <c r="C7" i="16" s="1"/>
  <c r="H36" i="4"/>
  <c r="H32" i="4"/>
  <c r="G23" i="4" s="1"/>
  <c r="B32" i="4"/>
  <c r="H33" i="4" s="1"/>
  <c r="D2" i="2"/>
  <c r="D7" i="16" s="1"/>
  <c r="D3" i="2"/>
  <c r="D8" i="16" s="1"/>
  <c r="D4" i="2"/>
  <c r="D9" i="16" s="1"/>
  <c r="D5" i="2"/>
  <c r="D10" i="16" s="1"/>
  <c r="D6" i="2"/>
  <c r="D11" i="16" s="1"/>
  <c r="D7" i="2"/>
  <c r="D12" i="16" s="1"/>
  <c r="D8" i="2"/>
  <c r="D13" i="16" s="1"/>
  <c r="D9" i="2"/>
  <c r="D14" i="16" s="1"/>
  <c r="D10" i="2"/>
  <c r="D15" i="16" s="1"/>
  <c r="D11" i="2"/>
  <c r="D16" i="16" s="1"/>
  <c r="D12" i="2"/>
  <c r="D17" i="16" s="1"/>
  <c r="C3" i="2"/>
  <c r="C8" i="16" s="1"/>
  <c r="C4" i="2"/>
  <c r="C9" i="16" s="1"/>
  <c r="C5" i="2"/>
  <c r="C10" i="16" s="1"/>
  <c r="C6" i="2"/>
  <c r="C11" i="16" s="1"/>
  <c r="C7" i="2"/>
  <c r="C12" i="16" s="1"/>
  <c r="C8" i="2"/>
  <c r="C13" i="16" s="1"/>
  <c r="C9" i="2"/>
  <c r="C14" i="16" s="1"/>
  <c r="C10" i="2"/>
  <c r="C15" i="16" s="1"/>
  <c r="C11" i="2"/>
  <c r="C16" i="16" s="1"/>
  <c r="C12" i="2"/>
  <c r="C17" i="16" s="1"/>
  <c r="F2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B3" i="2"/>
  <c r="B4" i="2"/>
  <c r="B5" i="2"/>
  <c r="B6" i="2"/>
  <c r="B7" i="2"/>
  <c r="B8" i="2"/>
  <c r="B9" i="2"/>
  <c r="B10" i="2"/>
  <c r="B11" i="2"/>
  <c r="B12" i="2"/>
  <c r="B2" i="2"/>
  <c r="H40" i="9"/>
  <c r="H30" i="9"/>
  <c r="H42" i="8"/>
  <c r="H32" i="8"/>
  <c r="H33" i="7"/>
  <c r="H23" i="7"/>
  <c r="H30" i="6"/>
  <c r="H20" i="6"/>
  <c r="G14" i="4"/>
  <c r="H31" i="9"/>
  <c r="H33" i="8"/>
  <c r="H24" i="7"/>
  <c r="H21" i="6"/>
  <c r="B9" i="16" l="1"/>
  <c r="B23" i="15"/>
  <c r="B21" i="4"/>
  <c r="B17" i="16"/>
  <c r="B19" i="6"/>
  <c r="H23" i="6" s="1"/>
  <c r="B7" i="7"/>
  <c r="B17" i="8"/>
  <c r="B8" i="9"/>
  <c r="B10" i="9"/>
  <c r="B22" i="9"/>
  <c r="T16" i="6"/>
  <c r="U7" i="6" s="1"/>
  <c r="T27" i="15"/>
  <c r="U7" i="15" s="1"/>
  <c r="T23" i="13"/>
  <c r="U18" i="13" s="1"/>
  <c r="T21" i="14"/>
  <c r="U14" i="14" s="1"/>
  <c r="T19" i="7"/>
  <c r="U10" i="7" s="1"/>
  <c r="U14" i="13"/>
  <c r="T20" i="12"/>
  <c r="U12" i="12" s="1"/>
  <c r="T31" i="11"/>
  <c r="U24" i="11" s="1"/>
  <c r="T30" i="4"/>
  <c r="U16" i="4" s="1"/>
  <c r="B10" i="16"/>
  <c r="B8" i="16"/>
  <c r="B11" i="16"/>
  <c r="B12" i="16"/>
  <c r="B14" i="16"/>
  <c r="B16" i="16"/>
  <c r="B24" i="16"/>
  <c r="B7" i="16"/>
  <c r="B13" i="16"/>
  <c r="B15" i="16"/>
  <c r="E15" i="16" s="1"/>
  <c r="H35" i="16"/>
  <c r="H25" i="16"/>
  <c r="B17" i="9"/>
  <c r="B10" i="6"/>
  <c r="B14" i="7"/>
  <c r="B11" i="9"/>
  <c r="B15" i="9"/>
  <c r="B19" i="9"/>
  <c r="B21" i="9"/>
  <c r="B27" i="11"/>
  <c r="B10" i="8"/>
  <c r="B12" i="7"/>
  <c r="B13" i="8"/>
  <c r="B16" i="8"/>
  <c r="B13" i="9"/>
  <c r="B20" i="9"/>
  <c r="B10" i="10"/>
  <c r="B13" i="10"/>
  <c r="B16" i="10"/>
  <c r="B26" i="11"/>
  <c r="B16" i="12"/>
  <c r="B19" i="13"/>
  <c r="B13" i="14"/>
  <c r="B17" i="14"/>
  <c r="B29" i="9"/>
  <c r="B12" i="9"/>
  <c r="B22" i="7"/>
  <c r="H26" i="7" s="1"/>
  <c r="H15" i="7" s="1"/>
  <c r="I15" i="7" s="1"/>
  <c r="B11" i="6"/>
  <c r="B11" i="7"/>
  <c r="B7" i="8"/>
  <c r="B12" i="8"/>
  <c r="B14" i="8"/>
  <c r="B16" i="13"/>
  <c r="B16" i="14"/>
  <c r="B13" i="7"/>
  <c r="B14" i="4"/>
  <c r="B11" i="4"/>
  <c r="B10" i="4"/>
  <c r="B9" i="4"/>
  <c r="B7" i="9"/>
  <c r="E7" i="9" s="1"/>
  <c r="B18" i="9"/>
  <c r="T28" i="8"/>
  <c r="U12" i="8" s="1"/>
  <c r="T26" i="9"/>
  <c r="T20" i="10"/>
  <c r="E10" i="6"/>
  <c r="C13" i="2"/>
  <c r="B8" i="4"/>
  <c r="B9" i="6"/>
  <c r="B8" i="7"/>
  <c r="B9" i="8"/>
  <c r="B21" i="8"/>
  <c r="B7" i="6"/>
  <c r="E7" i="6" s="1"/>
  <c r="B31" i="8"/>
  <c r="B22" i="8"/>
  <c r="B16" i="9"/>
  <c r="B13" i="2"/>
  <c r="T21" i="16" s="1"/>
  <c r="D13" i="2"/>
  <c r="B12" i="6"/>
  <c r="E12" i="6" s="1"/>
  <c r="B20" i="8"/>
  <c r="B11" i="8"/>
  <c r="B19" i="8"/>
  <c r="B24" i="8"/>
  <c r="B9" i="9"/>
  <c r="B13" i="4"/>
  <c r="B8" i="6"/>
  <c r="B9" i="7"/>
  <c r="B10" i="7"/>
  <c r="B15" i="7"/>
  <c r="B8" i="8"/>
  <c r="B15" i="8"/>
  <c r="B18" i="8"/>
  <c r="B23" i="8"/>
  <c r="B26" i="4"/>
  <c r="B25" i="4"/>
  <c r="B24" i="4"/>
  <c r="B20" i="4"/>
  <c r="B22" i="4"/>
  <c r="B17" i="4"/>
  <c r="B16" i="4"/>
  <c r="B12" i="4"/>
  <c r="B15" i="4"/>
  <c r="G9" i="4"/>
  <c r="G12" i="4"/>
  <c r="G15" i="4"/>
  <c r="G18" i="4"/>
  <c r="G21" i="4"/>
  <c r="G24" i="4"/>
  <c r="G7" i="4"/>
  <c r="G10" i="4"/>
  <c r="G13" i="4"/>
  <c r="G16" i="4"/>
  <c r="G19" i="4"/>
  <c r="G22" i="4"/>
  <c r="G25" i="4"/>
  <c r="G20" i="4"/>
  <c r="G11" i="4"/>
  <c r="B18" i="4"/>
  <c r="H44" i="4"/>
  <c r="H34" i="4"/>
  <c r="B33" i="4"/>
  <c r="G26" i="4"/>
  <c r="G17" i="4"/>
  <c r="G8" i="4"/>
  <c r="B23" i="4"/>
  <c r="B7" i="4"/>
  <c r="B19" i="4"/>
  <c r="B9" i="15"/>
  <c r="B17" i="15"/>
  <c r="B8" i="15"/>
  <c r="B20" i="15"/>
  <c r="B30" i="15"/>
  <c r="B7" i="15"/>
  <c r="B12" i="15"/>
  <c r="B15" i="15"/>
  <c r="E15" i="15" s="1"/>
  <c r="B18" i="15"/>
  <c r="B21" i="15"/>
  <c r="B10" i="15"/>
  <c r="E10" i="15" s="1"/>
  <c r="B13" i="15"/>
  <c r="B16" i="15"/>
  <c r="B19" i="15"/>
  <c r="E19" i="15" s="1"/>
  <c r="B22" i="15"/>
  <c r="B11" i="15"/>
  <c r="B14" i="15"/>
  <c r="H41" i="15"/>
  <c r="H31" i="15"/>
  <c r="B14" i="14"/>
  <c r="B11" i="14"/>
  <c r="B24" i="14"/>
  <c r="B7" i="14"/>
  <c r="B8" i="14"/>
  <c r="B9" i="14"/>
  <c r="B12" i="14"/>
  <c r="B15" i="14"/>
  <c r="B10" i="14"/>
  <c r="E10" i="14" s="1"/>
  <c r="H35" i="14"/>
  <c r="H25" i="14"/>
  <c r="B10" i="13"/>
  <c r="B13" i="13"/>
  <c r="B8" i="13"/>
  <c r="B26" i="13"/>
  <c r="B7" i="13"/>
  <c r="B9" i="13"/>
  <c r="B12" i="13"/>
  <c r="E12" i="13" s="1"/>
  <c r="B15" i="13"/>
  <c r="B18" i="13"/>
  <c r="B11" i="13"/>
  <c r="B14" i="13"/>
  <c r="B17" i="13"/>
  <c r="H37" i="13"/>
  <c r="H27" i="13"/>
  <c r="B11" i="12"/>
  <c r="B14" i="12"/>
  <c r="B23" i="12"/>
  <c r="B7" i="12"/>
  <c r="B8" i="12"/>
  <c r="B9" i="12"/>
  <c r="B12" i="12"/>
  <c r="B15" i="12"/>
  <c r="B10" i="12"/>
  <c r="B13" i="12"/>
  <c r="H34" i="12"/>
  <c r="H24" i="12"/>
  <c r="B10" i="11"/>
  <c r="B11" i="11"/>
  <c r="B14" i="11"/>
  <c r="B17" i="11"/>
  <c r="B21" i="11"/>
  <c r="B24" i="11"/>
  <c r="B8" i="11"/>
  <c r="B34" i="11"/>
  <c r="B7" i="11"/>
  <c r="B9" i="11"/>
  <c r="B12" i="11"/>
  <c r="B15" i="11"/>
  <c r="B18" i="11"/>
  <c r="B22" i="11"/>
  <c r="B25" i="11"/>
  <c r="B13" i="11"/>
  <c r="B16" i="11"/>
  <c r="B20" i="11"/>
  <c r="B23" i="11"/>
  <c r="H45" i="11"/>
  <c r="H35" i="11"/>
  <c r="E4" i="2"/>
  <c r="E10" i="2"/>
  <c r="E7" i="2"/>
  <c r="B11" i="10"/>
  <c r="B14" i="10"/>
  <c r="E12" i="2"/>
  <c r="E11" i="2"/>
  <c r="E9" i="2"/>
  <c r="E8" i="2"/>
  <c r="E6" i="2"/>
  <c r="E5" i="2"/>
  <c r="E3" i="2"/>
  <c r="E2" i="2"/>
  <c r="B23" i="10"/>
  <c r="E14" i="10" s="1"/>
  <c r="B7" i="10"/>
  <c r="B8" i="10"/>
  <c r="B9" i="10"/>
  <c r="B12" i="10"/>
  <c r="B15" i="10"/>
  <c r="E16" i="10"/>
  <c r="H34" i="10"/>
  <c r="H24" i="10"/>
  <c r="E15" i="12" l="1"/>
  <c r="E8" i="12"/>
  <c r="U18" i="9"/>
  <c r="U14" i="9"/>
  <c r="E20" i="9"/>
  <c r="E14" i="9"/>
  <c r="E10" i="7"/>
  <c r="U15" i="15"/>
  <c r="U22" i="15"/>
  <c r="U16" i="15"/>
  <c r="E16" i="12"/>
  <c r="E9" i="6"/>
  <c r="E8" i="6"/>
  <c r="E13" i="14"/>
  <c r="E11" i="6"/>
  <c r="U9" i="11"/>
  <c r="U8" i="6"/>
  <c r="E11" i="7"/>
  <c r="E13" i="16"/>
  <c r="U11" i="6"/>
  <c r="E17" i="13"/>
  <c r="U9" i="6"/>
  <c r="U9" i="7"/>
  <c r="E16" i="13"/>
  <c r="E7" i="7"/>
  <c r="U8" i="15"/>
  <c r="U18" i="15"/>
  <c r="U12" i="15"/>
  <c r="U23" i="15"/>
  <c r="U13" i="15"/>
  <c r="U9" i="15"/>
  <c r="E19" i="13"/>
  <c r="U10" i="15"/>
  <c r="U20" i="15"/>
  <c r="U14" i="15"/>
  <c r="U17" i="15"/>
  <c r="E17" i="16"/>
  <c r="E15" i="7"/>
  <c r="E8" i="7"/>
  <c r="E14" i="7"/>
  <c r="U19" i="13"/>
  <c r="U8" i="13"/>
  <c r="E9" i="7"/>
  <c r="E13" i="7"/>
  <c r="U11" i="14"/>
  <c r="U11" i="13"/>
  <c r="E16" i="9"/>
  <c r="U11" i="7"/>
  <c r="U21" i="4"/>
  <c r="U11" i="11"/>
  <c r="U16" i="13"/>
  <c r="U13" i="14"/>
  <c r="U13" i="13"/>
  <c r="U8" i="14"/>
  <c r="U10" i="13"/>
  <c r="U7" i="13"/>
  <c r="U16" i="11"/>
  <c r="U12" i="13"/>
  <c r="U9" i="14"/>
  <c r="U17" i="14"/>
  <c r="U9" i="13"/>
  <c r="U17" i="13"/>
  <c r="U15" i="14"/>
  <c r="U10" i="6"/>
  <c r="U15" i="13"/>
  <c r="E17" i="14"/>
  <c r="E9" i="9"/>
  <c r="E11" i="9"/>
  <c r="E12" i="8"/>
  <c r="E12" i="9"/>
  <c r="U14" i="7"/>
  <c r="U11" i="4"/>
  <c r="U10" i="14"/>
  <c r="U16" i="9"/>
  <c r="U8" i="4"/>
  <c r="U19" i="4"/>
  <c r="U25" i="4"/>
  <c r="U19" i="11"/>
  <c r="U8" i="12"/>
  <c r="U16" i="14"/>
  <c r="U25" i="11"/>
  <c r="U11" i="12"/>
  <c r="U12" i="7"/>
  <c r="U21" i="15"/>
  <c r="E7" i="16"/>
  <c r="U14" i="4"/>
  <c r="U23" i="4"/>
  <c r="U24" i="4"/>
  <c r="U7" i="12"/>
  <c r="U7" i="14"/>
  <c r="E17" i="9"/>
  <c r="U22" i="9"/>
  <c r="U17" i="9"/>
  <c r="U8" i="8"/>
  <c r="U18" i="8"/>
  <c r="U21" i="8"/>
  <c r="U17" i="8"/>
  <c r="U9" i="8"/>
  <c r="U8" i="11"/>
  <c r="U17" i="11"/>
  <c r="U26" i="11"/>
  <c r="U13" i="4"/>
  <c r="U22" i="4"/>
  <c r="U7" i="8"/>
  <c r="U18" i="11"/>
  <c r="U27" i="11"/>
  <c r="U16" i="12"/>
  <c r="U13" i="7"/>
  <c r="U15" i="9"/>
  <c r="U11" i="8"/>
  <c r="U20" i="8"/>
  <c r="U23" i="8"/>
  <c r="U24" i="8"/>
  <c r="U13" i="8"/>
  <c r="U14" i="12"/>
  <c r="U10" i="4"/>
  <c r="U16" i="8"/>
  <c r="U10" i="11"/>
  <c r="U20" i="11"/>
  <c r="U13" i="12"/>
  <c r="U15" i="4"/>
  <c r="U10" i="8"/>
  <c r="U12" i="11"/>
  <c r="U21" i="11"/>
  <c r="U10" i="12"/>
  <c r="U12" i="14"/>
  <c r="U15" i="7"/>
  <c r="U9" i="4"/>
  <c r="U19" i="9"/>
  <c r="U14" i="8"/>
  <c r="U22" i="8"/>
  <c r="U26" i="4"/>
  <c r="U20" i="4"/>
  <c r="U17" i="4"/>
  <c r="U7" i="4"/>
  <c r="U15" i="8"/>
  <c r="U13" i="11"/>
  <c r="U22" i="11"/>
  <c r="U7" i="11"/>
  <c r="U8" i="7"/>
  <c r="U7" i="7"/>
  <c r="U12" i="4"/>
  <c r="U19" i="8"/>
  <c r="U14" i="11"/>
  <c r="U23" i="11"/>
  <c r="U9" i="12"/>
  <c r="U15" i="12"/>
  <c r="U12" i="6"/>
  <c r="U18" i="4"/>
  <c r="U15" i="11"/>
  <c r="U11" i="15"/>
  <c r="U19" i="15"/>
  <c r="U13" i="16"/>
  <c r="U9" i="16"/>
  <c r="E10" i="16"/>
  <c r="E9" i="16"/>
  <c r="E14" i="16"/>
  <c r="E8" i="16"/>
  <c r="U16" i="16"/>
  <c r="E16" i="16"/>
  <c r="E11" i="16"/>
  <c r="U10" i="16"/>
  <c r="U12" i="16"/>
  <c r="H26" i="16"/>
  <c r="U17" i="16"/>
  <c r="U14" i="16"/>
  <c r="U7" i="16"/>
  <c r="U15" i="16"/>
  <c r="U11" i="16"/>
  <c r="H28" i="16"/>
  <c r="E12" i="16"/>
  <c r="U8" i="16"/>
  <c r="E15" i="10"/>
  <c r="E15" i="9"/>
  <c r="E10" i="9"/>
  <c r="E21" i="9"/>
  <c r="E22" i="9"/>
  <c r="E24" i="4"/>
  <c r="E8" i="9"/>
  <c r="E19" i="9"/>
  <c r="E18" i="9"/>
  <c r="E14" i="12"/>
  <c r="E14" i="13"/>
  <c r="E16" i="14"/>
  <c r="E15" i="8"/>
  <c r="E19" i="8"/>
  <c r="E14" i="8"/>
  <c r="E12" i="7"/>
  <c r="E10" i="12"/>
  <c r="E9" i="12"/>
  <c r="E11" i="13"/>
  <c r="E12" i="14"/>
  <c r="E9" i="15"/>
  <c r="H33" i="9"/>
  <c r="E11" i="12"/>
  <c r="E11" i="10"/>
  <c r="E13" i="10"/>
  <c r="E13" i="11"/>
  <c r="E18" i="11"/>
  <c r="E23" i="8"/>
  <c r="E8" i="8"/>
  <c r="E11" i="8"/>
  <c r="E10" i="10"/>
  <c r="E9" i="10"/>
  <c r="E14" i="14"/>
  <c r="E22" i="4"/>
  <c r="E18" i="8"/>
  <c r="E24" i="8"/>
  <c r="E20" i="8"/>
  <c r="E22" i="8"/>
  <c r="H14" i="7"/>
  <c r="I14" i="7" s="1"/>
  <c r="E13" i="9"/>
  <c r="U8" i="9"/>
  <c r="U9" i="9"/>
  <c r="U10" i="9"/>
  <c r="U11" i="9"/>
  <c r="U12" i="9"/>
  <c r="U7" i="9"/>
  <c r="U13" i="9"/>
  <c r="U20" i="9"/>
  <c r="U21" i="9"/>
  <c r="U8" i="10"/>
  <c r="U9" i="10"/>
  <c r="U10" i="10"/>
  <c r="U11" i="10"/>
  <c r="U12" i="10"/>
  <c r="U7" i="10"/>
  <c r="U13" i="10"/>
  <c r="U14" i="10"/>
  <c r="U16" i="10"/>
  <c r="U15" i="10"/>
  <c r="H10" i="6"/>
  <c r="I10" i="6" s="1"/>
  <c r="H11" i="6"/>
  <c r="I11" i="6" s="1"/>
  <c r="H9" i="6"/>
  <c r="I9" i="6" s="1"/>
  <c r="H12" i="6"/>
  <c r="I12" i="6" s="1"/>
  <c r="H7" i="6"/>
  <c r="K7" i="6" s="1"/>
  <c r="E11" i="15"/>
  <c r="E16" i="15"/>
  <c r="E9" i="8"/>
  <c r="K15" i="7"/>
  <c r="E23" i="15"/>
  <c r="E10" i="8"/>
  <c r="E17" i="8"/>
  <c r="H35" i="8"/>
  <c r="E21" i="8"/>
  <c r="E16" i="8"/>
  <c r="H8" i="6"/>
  <c r="I8" i="6" s="1"/>
  <c r="H12" i="7"/>
  <c r="I12" i="7" s="1"/>
  <c r="H8" i="7"/>
  <c r="I8" i="7" s="1"/>
  <c r="H10" i="7"/>
  <c r="I10" i="7" s="1"/>
  <c r="H9" i="7"/>
  <c r="I9" i="7" s="1"/>
  <c r="H7" i="7"/>
  <c r="K7" i="7" s="1"/>
  <c r="H11" i="7"/>
  <c r="I11" i="7" s="1"/>
  <c r="H13" i="7"/>
  <c r="I13" i="7" s="1"/>
  <c r="E13" i="8"/>
  <c r="E7" i="8"/>
  <c r="E10" i="4"/>
  <c r="E17" i="4"/>
  <c r="E20" i="4"/>
  <c r="E9" i="4"/>
  <c r="E19" i="4"/>
  <c r="E14" i="4"/>
  <c r="E16" i="4"/>
  <c r="E15" i="4"/>
  <c r="E8" i="4"/>
  <c r="E11" i="4"/>
  <c r="E13" i="4"/>
  <c r="H35" i="4"/>
  <c r="H37" i="4" s="1"/>
  <c r="E18" i="4"/>
  <c r="E25" i="4"/>
  <c r="E12" i="4"/>
  <c r="E7" i="4"/>
  <c r="E23" i="4"/>
  <c r="E21" i="4"/>
  <c r="E26" i="4"/>
  <c r="E7" i="15"/>
  <c r="E14" i="15"/>
  <c r="E22" i="15"/>
  <c r="E13" i="15"/>
  <c r="E21" i="15"/>
  <c r="E12" i="15"/>
  <c r="E20" i="15"/>
  <c r="E18" i="15"/>
  <c r="H32" i="15"/>
  <c r="H34" i="15" s="1"/>
  <c r="E17" i="15"/>
  <c r="E8" i="15"/>
  <c r="E11" i="14"/>
  <c r="E9" i="14"/>
  <c r="E7" i="14"/>
  <c r="E15" i="14"/>
  <c r="H26" i="14"/>
  <c r="H28" i="14" s="1"/>
  <c r="E8" i="14"/>
  <c r="E15" i="13"/>
  <c r="E13" i="13"/>
  <c r="H28" i="13"/>
  <c r="H30" i="13"/>
  <c r="E8" i="13"/>
  <c r="E18" i="13"/>
  <c r="E7" i="13"/>
  <c r="E9" i="13"/>
  <c r="E10" i="13"/>
  <c r="E13" i="12"/>
  <c r="E12" i="12"/>
  <c r="E7" i="12"/>
  <c r="H25" i="12"/>
  <c r="H27" i="12" s="1"/>
  <c r="E11" i="11"/>
  <c r="E19" i="11"/>
  <c r="E14" i="11"/>
  <c r="E27" i="11"/>
  <c r="E24" i="11"/>
  <c r="E20" i="11"/>
  <c r="E25" i="11"/>
  <c r="E15" i="11"/>
  <c r="E26" i="11"/>
  <c r="E22" i="11"/>
  <c r="E12" i="11"/>
  <c r="E17" i="11"/>
  <c r="E9" i="11"/>
  <c r="E8" i="11"/>
  <c r="H36" i="11"/>
  <c r="H38" i="11" s="1"/>
  <c r="E23" i="11"/>
  <c r="E16" i="11"/>
  <c r="E10" i="11"/>
  <c r="E21" i="11"/>
  <c r="E7" i="11"/>
  <c r="E13" i="2"/>
  <c r="F7" i="2" s="1"/>
  <c r="E12" i="10"/>
  <c r="E8" i="10"/>
  <c r="H25" i="10"/>
  <c r="H27" i="10" s="1"/>
  <c r="E7" i="10"/>
  <c r="H7" i="9" l="1"/>
  <c r="I7" i="9" s="1"/>
  <c r="H14" i="9"/>
  <c r="K11" i="6"/>
  <c r="H9" i="9"/>
  <c r="I9" i="9" s="1"/>
  <c r="K7" i="9"/>
  <c r="H16" i="9"/>
  <c r="I16" i="9" s="1"/>
  <c r="H20" i="9"/>
  <c r="I20" i="9" s="1"/>
  <c r="K9" i="7"/>
  <c r="K14" i="7"/>
  <c r="H17" i="9"/>
  <c r="I17" i="9" s="1"/>
  <c r="H22" i="9"/>
  <c r="I22" i="9" s="1"/>
  <c r="H11" i="9"/>
  <c r="I11" i="9" s="1"/>
  <c r="H21" i="9"/>
  <c r="I21" i="9" s="1"/>
  <c r="H13" i="9"/>
  <c r="I13" i="9" s="1"/>
  <c r="H19" i="9"/>
  <c r="I19" i="9" s="1"/>
  <c r="H8" i="9"/>
  <c r="I8" i="9" s="1"/>
  <c r="H12" i="9"/>
  <c r="I12" i="9" s="1"/>
  <c r="H15" i="9"/>
  <c r="I15" i="9" s="1"/>
  <c r="H18" i="9"/>
  <c r="I18" i="9" s="1"/>
  <c r="H10" i="9"/>
  <c r="I10" i="9" s="1"/>
  <c r="H9" i="16"/>
  <c r="H14" i="16"/>
  <c r="I14" i="16" s="1"/>
  <c r="H16" i="16"/>
  <c r="I16" i="16" s="1"/>
  <c r="H7" i="16"/>
  <c r="K7" i="16" s="1"/>
  <c r="H8" i="16"/>
  <c r="I8" i="16" s="1"/>
  <c r="H12" i="16"/>
  <c r="I12" i="16" s="1"/>
  <c r="H13" i="16"/>
  <c r="I13" i="16" s="1"/>
  <c r="H10" i="16"/>
  <c r="I10" i="16" s="1"/>
  <c r="H11" i="16"/>
  <c r="I11" i="16" s="1"/>
  <c r="H15" i="16"/>
  <c r="I15" i="16" s="1"/>
  <c r="H17" i="16"/>
  <c r="I17" i="16" s="1"/>
  <c r="K10" i="6"/>
  <c r="K12" i="7"/>
  <c r="K20" i="9"/>
  <c r="K8" i="7"/>
  <c r="I7" i="7"/>
  <c r="H34" i="7"/>
  <c r="K11" i="7"/>
  <c r="K12" i="6"/>
  <c r="K9" i="6"/>
  <c r="K13" i="7"/>
  <c r="K10" i="7"/>
  <c r="H14" i="8"/>
  <c r="I14" i="8" s="1"/>
  <c r="H12" i="8"/>
  <c r="I12" i="8" s="1"/>
  <c r="H15" i="8"/>
  <c r="I15" i="8" s="1"/>
  <c r="H19" i="8"/>
  <c r="I19" i="8" s="1"/>
  <c r="H10" i="8"/>
  <c r="I10" i="8" s="1"/>
  <c r="H17" i="8"/>
  <c r="I17" i="8" s="1"/>
  <c r="H13" i="8"/>
  <c r="I13" i="8" s="1"/>
  <c r="H18" i="8"/>
  <c r="H8" i="8"/>
  <c r="I8" i="8" s="1"/>
  <c r="H24" i="8"/>
  <c r="I24" i="8" s="1"/>
  <c r="H7" i="8"/>
  <c r="K7" i="8" s="1"/>
  <c r="H20" i="8"/>
  <c r="H21" i="8"/>
  <c r="I21" i="8" s="1"/>
  <c r="H9" i="8"/>
  <c r="H16" i="8"/>
  <c r="I16" i="8" s="1"/>
  <c r="H23" i="8"/>
  <c r="H11" i="8"/>
  <c r="I11" i="8" s="1"/>
  <c r="H22" i="8"/>
  <c r="I22" i="8" s="1"/>
  <c r="K8" i="6"/>
  <c r="I7" i="6"/>
  <c r="H31" i="6"/>
  <c r="K22" i="9"/>
  <c r="H16" i="4"/>
  <c r="I16" i="4" s="1"/>
  <c r="H19" i="4"/>
  <c r="I19" i="4" s="1"/>
  <c r="H26" i="4"/>
  <c r="I26" i="4" s="1"/>
  <c r="H17" i="4"/>
  <c r="I17" i="4" s="1"/>
  <c r="H11" i="4"/>
  <c r="I11" i="4" s="1"/>
  <c r="H8" i="4"/>
  <c r="I8" i="4" s="1"/>
  <c r="H22" i="4"/>
  <c r="I22" i="4" s="1"/>
  <c r="H24" i="4"/>
  <c r="I24" i="4" s="1"/>
  <c r="H15" i="4"/>
  <c r="I15" i="4" s="1"/>
  <c r="H23" i="4"/>
  <c r="I23" i="4" s="1"/>
  <c r="H21" i="4"/>
  <c r="I21" i="4" s="1"/>
  <c r="H12" i="4"/>
  <c r="I12" i="4" s="1"/>
  <c r="H9" i="4"/>
  <c r="I9" i="4" s="1"/>
  <c r="H10" i="4"/>
  <c r="I10" i="4" s="1"/>
  <c r="H20" i="4"/>
  <c r="I20" i="4" s="1"/>
  <c r="H14" i="4"/>
  <c r="I14" i="4" s="1"/>
  <c r="H13" i="4"/>
  <c r="I13" i="4" s="1"/>
  <c r="H25" i="4"/>
  <c r="I25" i="4" s="1"/>
  <c r="H18" i="4"/>
  <c r="I18" i="4" s="1"/>
  <c r="H7" i="4"/>
  <c r="H9" i="15"/>
  <c r="I9" i="15" s="1"/>
  <c r="H8" i="15"/>
  <c r="I8" i="15" s="1"/>
  <c r="H21" i="15"/>
  <c r="I21" i="15" s="1"/>
  <c r="H11" i="15"/>
  <c r="I11" i="15" s="1"/>
  <c r="H20" i="15"/>
  <c r="I20" i="15" s="1"/>
  <c r="H15" i="15"/>
  <c r="I15" i="15" s="1"/>
  <c r="H23" i="15"/>
  <c r="I23" i="15" s="1"/>
  <c r="H12" i="15"/>
  <c r="I12" i="15" s="1"/>
  <c r="H18" i="15"/>
  <c r="I18" i="15" s="1"/>
  <c r="H7" i="15"/>
  <c r="H10" i="15"/>
  <c r="I10" i="15" s="1"/>
  <c r="H13" i="15"/>
  <c r="I13" i="15" s="1"/>
  <c r="H16" i="15"/>
  <c r="I16" i="15" s="1"/>
  <c r="H19" i="15"/>
  <c r="I19" i="15" s="1"/>
  <c r="H22" i="15"/>
  <c r="I22" i="15" s="1"/>
  <c r="H17" i="15"/>
  <c r="I17" i="15" s="1"/>
  <c r="H14" i="15"/>
  <c r="I14" i="15" s="1"/>
  <c r="H14" i="14"/>
  <c r="I14" i="14" s="1"/>
  <c r="H11" i="14"/>
  <c r="I11" i="14" s="1"/>
  <c r="H7" i="14"/>
  <c r="K7" i="14" s="1"/>
  <c r="H13" i="14"/>
  <c r="I13" i="14" s="1"/>
  <c r="H12" i="14"/>
  <c r="I12" i="14" s="1"/>
  <c r="H10" i="14"/>
  <c r="I10" i="14" s="1"/>
  <c r="H17" i="14"/>
  <c r="I17" i="14" s="1"/>
  <c r="H8" i="14"/>
  <c r="I8" i="14" s="1"/>
  <c r="H16" i="14"/>
  <c r="I16" i="14" s="1"/>
  <c r="H15" i="14"/>
  <c r="I15" i="14" s="1"/>
  <c r="H9" i="14"/>
  <c r="I9" i="14" s="1"/>
  <c r="H17" i="13"/>
  <c r="I17" i="13" s="1"/>
  <c r="H14" i="13"/>
  <c r="I14" i="13" s="1"/>
  <c r="H13" i="13"/>
  <c r="I13" i="13" s="1"/>
  <c r="H10" i="13"/>
  <c r="I10" i="13" s="1"/>
  <c r="H18" i="13"/>
  <c r="I18" i="13" s="1"/>
  <c r="H11" i="13"/>
  <c r="I11" i="13" s="1"/>
  <c r="H15" i="13"/>
  <c r="I15" i="13" s="1"/>
  <c r="H12" i="13"/>
  <c r="I12" i="13" s="1"/>
  <c r="H16" i="13"/>
  <c r="I16" i="13" s="1"/>
  <c r="H9" i="13"/>
  <c r="I9" i="13" s="1"/>
  <c r="H8" i="13"/>
  <c r="I8" i="13" s="1"/>
  <c r="H7" i="13"/>
  <c r="K7" i="13" s="1"/>
  <c r="H19" i="13"/>
  <c r="I19" i="13" s="1"/>
  <c r="H14" i="12"/>
  <c r="I14" i="12" s="1"/>
  <c r="H11" i="12"/>
  <c r="I11" i="12" s="1"/>
  <c r="H9" i="12"/>
  <c r="I9" i="12" s="1"/>
  <c r="H10" i="12"/>
  <c r="I10" i="12" s="1"/>
  <c r="H8" i="12"/>
  <c r="I8" i="12" s="1"/>
  <c r="H13" i="12"/>
  <c r="I13" i="12" s="1"/>
  <c r="H16" i="12"/>
  <c r="I16" i="12" s="1"/>
  <c r="H7" i="12"/>
  <c r="K7" i="12" s="1"/>
  <c r="H15" i="12"/>
  <c r="I15" i="12" s="1"/>
  <c r="H12" i="12"/>
  <c r="I12" i="12" s="1"/>
  <c r="H19" i="11"/>
  <c r="I19" i="11" s="1"/>
  <c r="F11" i="2"/>
  <c r="F4" i="2"/>
  <c r="F5" i="2"/>
  <c r="F12" i="2"/>
  <c r="F8" i="2"/>
  <c r="F9" i="2"/>
  <c r="F6" i="2"/>
  <c r="F10" i="2"/>
  <c r="H14" i="11"/>
  <c r="I14" i="11" s="1"/>
  <c r="H11" i="11"/>
  <c r="I11" i="11" s="1"/>
  <c r="H8" i="11"/>
  <c r="I8" i="11" s="1"/>
  <c r="H10" i="11"/>
  <c r="I10" i="11" s="1"/>
  <c r="H25" i="11"/>
  <c r="I25" i="11" s="1"/>
  <c r="H17" i="11"/>
  <c r="I17" i="11" s="1"/>
  <c r="H27" i="11"/>
  <c r="I27" i="11" s="1"/>
  <c r="H24" i="11"/>
  <c r="I24" i="11" s="1"/>
  <c r="H22" i="11"/>
  <c r="I22" i="11" s="1"/>
  <c r="H26" i="11"/>
  <c r="I26" i="11" s="1"/>
  <c r="H7" i="11"/>
  <c r="H15" i="11"/>
  <c r="I15" i="11" s="1"/>
  <c r="H12" i="11"/>
  <c r="I12" i="11" s="1"/>
  <c r="H9" i="11"/>
  <c r="I9" i="11" s="1"/>
  <c r="H21" i="11"/>
  <c r="I21" i="11" s="1"/>
  <c r="H18" i="11"/>
  <c r="I18" i="11" s="1"/>
  <c r="H13" i="11"/>
  <c r="I13" i="11" s="1"/>
  <c r="H16" i="11"/>
  <c r="I16" i="11" s="1"/>
  <c r="H20" i="11"/>
  <c r="I20" i="11" s="1"/>
  <c r="H23" i="11"/>
  <c r="I23" i="11" s="1"/>
  <c r="F2" i="2"/>
  <c r="F3" i="2"/>
  <c r="H14" i="10"/>
  <c r="I14" i="10" s="1"/>
  <c r="H11" i="10"/>
  <c r="I11" i="10" s="1"/>
  <c r="H8" i="10"/>
  <c r="I8" i="10" s="1"/>
  <c r="H9" i="10"/>
  <c r="I9" i="10" s="1"/>
  <c r="H12" i="10"/>
  <c r="I12" i="10" s="1"/>
  <c r="H10" i="10"/>
  <c r="I10" i="10" s="1"/>
  <c r="H16" i="10"/>
  <c r="I16" i="10" s="1"/>
  <c r="H7" i="10"/>
  <c r="K7" i="10" s="1"/>
  <c r="H13" i="10"/>
  <c r="I13" i="10" s="1"/>
  <c r="H15" i="10"/>
  <c r="I15" i="10" s="1"/>
  <c r="I14" i="9" l="1"/>
  <c r="K14" i="9"/>
  <c r="K18" i="9"/>
  <c r="K9" i="9"/>
  <c r="H43" i="9"/>
  <c r="H41" i="9"/>
  <c r="K16" i="9"/>
  <c r="K14" i="13"/>
  <c r="K12" i="9"/>
  <c r="K15" i="9"/>
  <c r="K21" i="9"/>
  <c r="K13" i="8"/>
  <c r="K13" i="9"/>
  <c r="K17" i="9"/>
  <c r="K8" i="9"/>
  <c r="K19" i="9"/>
  <c r="K11" i="9"/>
  <c r="K10" i="9"/>
  <c r="K9" i="12"/>
  <c r="K17" i="8"/>
  <c r="K15" i="8"/>
  <c r="K11" i="4"/>
  <c r="K8" i="8"/>
  <c r="K19" i="8"/>
  <c r="K16" i="16"/>
  <c r="K16" i="4"/>
  <c r="K14" i="16"/>
  <c r="I9" i="16"/>
  <c r="K9" i="16"/>
  <c r="K13" i="16"/>
  <c r="K15" i="16"/>
  <c r="K17" i="16"/>
  <c r="H36" i="16"/>
  <c r="I7" i="16"/>
  <c r="K11" i="16"/>
  <c r="K12" i="16"/>
  <c r="K10" i="16"/>
  <c r="K8" i="16"/>
  <c r="K21" i="4"/>
  <c r="K26" i="4"/>
  <c r="K27" i="11"/>
  <c r="K12" i="10"/>
  <c r="K15" i="13"/>
  <c r="K8" i="15"/>
  <c r="K15" i="4"/>
  <c r="K22" i="4"/>
  <c r="K17" i="13"/>
  <c r="K11" i="15"/>
  <c r="K20" i="4"/>
  <c r="K14" i="4"/>
  <c r="K14" i="8"/>
  <c r="H35" i="7"/>
  <c r="H27" i="7" s="1"/>
  <c r="L12" i="7" s="1"/>
  <c r="N12" i="7" s="1"/>
  <c r="I23" i="8"/>
  <c r="K23" i="8"/>
  <c r="I9" i="8"/>
  <c r="K9" i="8"/>
  <c r="I20" i="8"/>
  <c r="K20" i="8"/>
  <c r="I18" i="8"/>
  <c r="K18" i="8"/>
  <c r="K21" i="15"/>
  <c r="K23" i="4"/>
  <c r="K17" i="4"/>
  <c r="K12" i="8"/>
  <c r="K21" i="8"/>
  <c r="K22" i="8"/>
  <c r="H32" i="6"/>
  <c r="H24" i="6" s="1"/>
  <c r="L8" i="6" s="1"/>
  <c r="N8" i="6" s="1"/>
  <c r="K11" i="8"/>
  <c r="H36" i="7"/>
  <c r="K9" i="11"/>
  <c r="K25" i="11"/>
  <c r="K19" i="4"/>
  <c r="H33" i="6"/>
  <c r="I7" i="8"/>
  <c r="H43" i="8"/>
  <c r="K16" i="8"/>
  <c r="K24" i="8"/>
  <c r="K10" i="8"/>
  <c r="K24" i="4"/>
  <c r="H45" i="4"/>
  <c r="I7" i="4"/>
  <c r="K7" i="4"/>
  <c r="K25" i="4"/>
  <c r="K10" i="4"/>
  <c r="K12" i="4"/>
  <c r="K13" i="4"/>
  <c r="K18" i="4"/>
  <c r="K8" i="4"/>
  <c r="K9" i="4"/>
  <c r="K22" i="15"/>
  <c r="K9" i="15"/>
  <c r="K19" i="15"/>
  <c r="K15" i="15"/>
  <c r="H42" i="15"/>
  <c r="I7" i="15"/>
  <c r="K18" i="15"/>
  <c r="K7" i="15"/>
  <c r="K14" i="15"/>
  <c r="K23" i="15"/>
  <c r="K17" i="15"/>
  <c r="K16" i="15"/>
  <c r="K13" i="15"/>
  <c r="K12" i="15"/>
  <c r="K10" i="15"/>
  <c r="K20" i="15"/>
  <c r="K17" i="14"/>
  <c r="K11" i="14"/>
  <c r="H36" i="14"/>
  <c r="I7" i="14"/>
  <c r="K14" i="14"/>
  <c r="K13" i="14"/>
  <c r="K10" i="14"/>
  <c r="K9" i="14"/>
  <c r="K12" i="14"/>
  <c r="K16" i="14"/>
  <c r="K15" i="14"/>
  <c r="K8" i="14"/>
  <c r="K18" i="13"/>
  <c r="K11" i="13"/>
  <c r="K13" i="13"/>
  <c r="K9" i="13"/>
  <c r="K8" i="13"/>
  <c r="H38" i="13"/>
  <c r="I7" i="13"/>
  <c r="K19" i="13"/>
  <c r="K12" i="13"/>
  <c r="K16" i="13"/>
  <c r="K10" i="13"/>
  <c r="K8" i="12"/>
  <c r="K15" i="12"/>
  <c r="K10" i="12"/>
  <c r="K16" i="12"/>
  <c r="K11" i="12"/>
  <c r="H35" i="12"/>
  <c r="I7" i="12"/>
  <c r="K12" i="12"/>
  <c r="K13" i="12"/>
  <c r="K14" i="12"/>
  <c r="K19" i="11"/>
  <c r="K15" i="11"/>
  <c r="K8" i="11"/>
  <c r="K26" i="11"/>
  <c r="K13" i="11"/>
  <c r="K12" i="11"/>
  <c r="K20" i="11"/>
  <c r="H46" i="11"/>
  <c r="I7" i="11"/>
  <c r="K16" i="11"/>
  <c r="K7" i="11"/>
  <c r="K22" i="11"/>
  <c r="K23" i="11"/>
  <c r="K10" i="11"/>
  <c r="K14" i="11"/>
  <c r="K18" i="11"/>
  <c r="K17" i="11"/>
  <c r="K21" i="11"/>
  <c r="K11" i="11"/>
  <c r="K24" i="11"/>
  <c r="K8" i="10"/>
  <c r="H35" i="10"/>
  <c r="I7" i="10"/>
  <c r="K9" i="10"/>
  <c r="K10" i="10"/>
  <c r="K11" i="10"/>
  <c r="K15" i="10"/>
  <c r="K16" i="10"/>
  <c r="K13" i="10"/>
  <c r="K14" i="10"/>
  <c r="H42" i="9" l="1"/>
  <c r="H34" i="9"/>
  <c r="L9" i="7"/>
  <c r="N9" i="7" s="1"/>
  <c r="O9" i="7" s="1"/>
  <c r="H38" i="16"/>
  <c r="H37" i="16"/>
  <c r="H29" i="16" s="1"/>
  <c r="L9" i="16" s="1"/>
  <c r="N9" i="16" s="1"/>
  <c r="Q9" i="16" s="1"/>
  <c r="L9" i="6"/>
  <c r="N9" i="6" s="1"/>
  <c r="Q9" i="6" s="1"/>
  <c r="W9" i="6" s="1"/>
  <c r="L13" i="7"/>
  <c r="N13" i="7" s="1"/>
  <c r="Q13" i="7" s="1"/>
  <c r="W13" i="7" s="1"/>
  <c r="L12" i="6"/>
  <c r="N12" i="6" s="1"/>
  <c r="O12" i="6" s="1"/>
  <c r="L10" i="7"/>
  <c r="N10" i="7" s="1"/>
  <c r="Q10" i="7" s="1"/>
  <c r="W10" i="7" s="1"/>
  <c r="L11" i="7"/>
  <c r="N11" i="7" s="1"/>
  <c r="O11" i="7" s="1"/>
  <c r="L15" i="7"/>
  <c r="N15" i="7" s="1"/>
  <c r="Q15" i="7" s="1"/>
  <c r="W15" i="7" s="1"/>
  <c r="L7" i="7"/>
  <c r="N7" i="7" s="1"/>
  <c r="L8" i="7"/>
  <c r="N8" i="7" s="1"/>
  <c r="O8" i="7" s="1"/>
  <c r="L14" i="7"/>
  <c r="N14" i="7" s="1"/>
  <c r="Q14" i="7" s="1"/>
  <c r="W14" i="7" s="1"/>
  <c r="Q8" i="6"/>
  <c r="W8" i="6" s="1"/>
  <c r="O8" i="6"/>
  <c r="H45" i="8"/>
  <c r="L11" i="6"/>
  <c r="N11" i="6" s="1"/>
  <c r="L10" i="6"/>
  <c r="N10" i="6" s="1"/>
  <c r="L7" i="6"/>
  <c r="N7" i="6" s="1"/>
  <c r="Q12" i="7"/>
  <c r="W12" i="7" s="1"/>
  <c r="O12" i="7"/>
  <c r="H44" i="8"/>
  <c r="H36" i="8" s="1"/>
  <c r="H46" i="4"/>
  <c r="H38" i="4" s="1"/>
  <c r="L7" i="4" s="1"/>
  <c r="N7" i="4" s="1"/>
  <c r="H47" i="4"/>
  <c r="H43" i="15"/>
  <c r="H35" i="15" s="1"/>
  <c r="L14" i="15" s="1"/>
  <c r="N14" i="15" s="1"/>
  <c r="H44" i="15"/>
  <c r="H38" i="14"/>
  <c r="H37" i="14"/>
  <c r="H29" i="14" s="1"/>
  <c r="H39" i="13"/>
  <c r="H31" i="13" s="1"/>
  <c r="H40" i="13"/>
  <c r="H37" i="12"/>
  <c r="H36" i="12"/>
  <c r="H28" i="12" s="1"/>
  <c r="H47" i="11"/>
  <c r="H39" i="11" s="1"/>
  <c r="L19" i="11" s="1"/>
  <c r="N19" i="11" s="1"/>
  <c r="Q19" i="11" s="1"/>
  <c r="W19" i="11" s="1"/>
  <c r="H48" i="11"/>
  <c r="H36" i="10"/>
  <c r="H28" i="10" s="1"/>
  <c r="H37" i="10"/>
  <c r="L15" i="9" l="1"/>
  <c r="N15" i="9" s="1"/>
  <c r="Q15" i="9" s="1"/>
  <c r="W15" i="9" s="1"/>
  <c r="L14" i="9"/>
  <c r="N14" i="9" s="1"/>
  <c r="L7" i="9"/>
  <c r="N7" i="9" s="1"/>
  <c r="O7" i="9" s="1"/>
  <c r="L10" i="9"/>
  <c r="N10" i="9" s="1"/>
  <c r="O10" i="9" s="1"/>
  <c r="H37" i="7"/>
  <c r="L20" i="9"/>
  <c r="N20" i="9" s="1"/>
  <c r="O20" i="9" s="1"/>
  <c r="L19" i="9"/>
  <c r="N19" i="9" s="1"/>
  <c r="O19" i="9" s="1"/>
  <c r="L16" i="9"/>
  <c r="N16" i="9" s="1"/>
  <c r="O16" i="9" s="1"/>
  <c r="L11" i="9"/>
  <c r="N11" i="9" s="1"/>
  <c r="Q11" i="9" s="1"/>
  <c r="W11" i="9" s="1"/>
  <c r="L21" i="9"/>
  <c r="N21" i="9" s="1"/>
  <c r="Q21" i="9" s="1"/>
  <c r="W21" i="9" s="1"/>
  <c r="O9" i="6"/>
  <c r="L22" i="9"/>
  <c r="N22" i="9" s="1"/>
  <c r="Q22" i="9" s="1"/>
  <c r="W22" i="9" s="1"/>
  <c r="L17" i="9"/>
  <c r="N17" i="9" s="1"/>
  <c r="O15" i="9"/>
  <c r="L12" i="9"/>
  <c r="N12" i="9" s="1"/>
  <c r="L13" i="9"/>
  <c r="N13" i="9" s="1"/>
  <c r="Q13" i="9" s="1"/>
  <c r="W13" i="9" s="1"/>
  <c r="L18" i="9"/>
  <c r="N18" i="9" s="1"/>
  <c r="O18" i="9" s="1"/>
  <c r="Q12" i="6"/>
  <c r="W12" i="6" s="1"/>
  <c r="L9" i="9"/>
  <c r="N9" i="9" s="1"/>
  <c r="L8" i="9"/>
  <c r="N8" i="9" s="1"/>
  <c r="Q8" i="7"/>
  <c r="W8" i="7" s="1"/>
  <c r="O15" i="7"/>
  <c r="Q11" i="7"/>
  <c r="W11" i="7" s="1"/>
  <c r="Q7" i="9"/>
  <c r="W7" i="9" s="1"/>
  <c r="O13" i="7"/>
  <c r="O14" i="7"/>
  <c r="O10" i="7"/>
  <c r="O7" i="7"/>
  <c r="Q9" i="7"/>
  <c r="W9" i="7" s="1"/>
  <c r="Q7" i="7"/>
  <c r="W7" i="7" s="1"/>
  <c r="N19" i="7"/>
  <c r="O9" i="16"/>
  <c r="W9" i="16"/>
  <c r="L13" i="16"/>
  <c r="N13" i="16" s="1"/>
  <c r="L14" i="16"/>
  <c r="N14" i="16" s="1"/>
  <c r="L7" i="16"/>
  <c r="N7" i="16" s="1"/>
  <c r="L15" i="16"/>
  <c r="N15" i="16" s="1"/>
  <c r="L16" i="16"/>
  <c r="N16" i="16" s="1"/>
  <c r="L8" i="16"/>
  <c r="N8" i="16" s="1"/>
  <c r="L12" i="16"/>
  <c r="N12" i="16" s="1"/>
  <c r="L11" i="16"/>
  <c r="N11" i="16" s="1"/>
  <c r="L17" i="16"/>
  <c r="N17" i="16" s="1"/>
  <c r="L10" i="16"/>
  <c r="N10" i="16" s="1"/>
  <c r="N16" i="6"/>
  <c r="O10" i="6"/>
  <c r="Q10" i="6"/>
  <c r="W10" i="6" s="1"/>
  <c r="L14" i="8"/>
  <c r="N14" i="8" s="1"/>
  <c r="L20" i="8"/>
  <c r="N20" i="8" s="1"/>
  <c r="L13" i="8"/>
  <c r="N13" i="8" s="1"/>
  <c r="L7" i="8"/>
  <c r="N7" i="8" s="1"/>
  <c r="L9" i="8"/>
  <c r="N9" i="8" s="1"/>
  <c r="L18" i="8"/>
  <c r="N18" i="8" s="1"/>
  <c r="L17" i="8"/>
  <c r="N17" i="8" s="1"/>
  <c r="L8" i="8"/>
  <c r="N8" i="8" s="1"/>
  <c r="L19" i="8"/>
  <c r="N19" i="8" s="1"/>
  <c r="L23" i="8"/>
  <c r="N23" i="8" s="1"/>
  <c r="L15" i="8"/>
  <c r="N15" i="8" s="1"/>
  <c r="Q11" i="6"/>
  <c r="W11" i="6" s="1"/>
  <c r="O11" i="6"/>
  <c r="L11" i="8"/>
  <c r="N11" i="8" s="1"/>
  <c r="L12" i="8"/>
  <c r="N12" i="8" s="1"/>
  <c r="L21" i="8"/>
  <c r="N21" i="8" s="1"/>
  <c r="L24" i="8"/>
  <c r="N24" i="8" s="1"/>
  <c r="L16" i="8"/>
  <c r="N16" i="8" s="1"/>
  <c r="O7" i="6"/>
  <c r="Q7" i="6"/>
  <c r="H34" i="6"/>
  <c r="L22" i="8"/>
  <c r="N22" i="8" s="1"/>
  <c r="L10" i="8"/>
  <c r="N10" i="8" s="1"/>
  <c r="Q7" i="4"/>
  <c r="O7" i="4"/>
  <c r="L12" i="4"/>
  <c r="N12" i="4" s="1"/>
  <c r="L13" i="4"/>
  <c r="N13" i="4" s="1"/>
  <c r="L18" i="4"/>
  <c r="N18" i="4" s="1"/>
  <c r="L25" i="4"/>
  <c r="N25" i="4" s="1"/>
  <c r="L9" i="4"/>
  <c r="N9" i="4" s="1"/>
  <c r="L8" i="4"/>
  <c r="N8" i="4" s="1"/>
  <c r="L10" i="4"/>
  <c r="N10" i="4" s="1"/>
  <c r="L20" i="4"/>
  <c r="N20" i="4" s="1"/>
  <c r="L24" i="4"/>
  <c r="N24" i="4" s="1"/>
  <c r="L15" i="4"/>
  <c r="N15" i="4" s="1"/>
  <c r="L14" i="4"/>
  <c r="N14" i="4" s="1"/>
  <c r="L11" i="4"/>
  <c r="N11" i="4" s="1"/>
  <c r="L22" i="4"/>
  <c r="N22" i="4" s="1"/>
  <c r="L23" i="4"/>
  <c r="N23" i="4" s="1"/>
  <c r="L26" i="4"/>
  <c r="N26" i="4" s="1"/>
  <c r="L19" i="4"/>
  <c r="N19" i="4" s="1"/>
  <c r="L21" i="4"/>
  <c r="N21" i="4" s="1"/>
  <c r="L17" i="4"/>
  <c r="N17" i="4" s="1"/>
  <c r="L16" i="4"/>
  <c r="N16" i="4" s="1"/>
  <c r="Q14" i="15"/>
  <c r="W14" i="15" s="1"/>
  <c r="O14" i="15"/>
  <c r="L20" i="15"/>
  <c r="N20" i="15" s="1"/>
  <c r="L18" i="15"/>
  <c r="N18" i="15" s="1"/>
  <c r="L7" i="15"/>
  <c r="N7" i="15" s="1"/>
  <c r="L23" i="15"/>
  <c r="N23" i="15" s="1"/>
  <c r="L15" i="15"/>
  <c r="N15" i="15" s="1"/>
  <c r="L22" i="15"/>
  <c r="N22" i="15" s="1"/>
  <c r="L21" i="15"/>
  <c r="N21" i="15" s="1"/>
  <c r="L9" i="15"/>
  <c r="N9" i="15" s="1"/>
  <c r="L11" i="15"/>
  <c r="N11" i="15" s="1"/>
  <c r="L19" i="15"/>
  <c r="N19" i="15" s="1"/>
  <c r="L8" i="15"/>
  <c r="N8" i="15" s="1"/>
  <c r="L17" i="15"/>
  <c r="N17" i="15" s="1"/>
  <c r="L16" i="15"/>
  <c r="N16" i="15" s="1"/>
  <c r="L12" i="15"/>
  <c r="N12" i="15" s="1"/>
  <c r="L13" i="15"/>
  <c r="N13" i="15" s="1"/>
  <c r="L10" i="15"/>
  <c r="N10" i="15" s="1"/>
  <c r="L17" i="14"/>
  <c r="N17" i="14" s="1"/>
  <c r="L7" i="14"/>
  <c r="N7" i="14" s="1"/>
  <c r="L11" i="14"/>
  <c r="N11" i="14" s="1"/>
  <c r="L10" i="14"/>
  <c r="N10" i="14" s="1"/>
  <c r="L16" i="14"/>
  <c r="N16" i="14" s="1"/>
  <c r="L8" i="14"/>
  <c r="N8" i="14" s="1"/>
  <c r="L15" i="14"/>
  <c r="N15" i="14" s="1"/>
  <c r="L9" i="14"/>
  <c r="N9" i="14" s="1"/>
  <c r="L12" i="14"/>
  <c r="N12" i="14" s="1"/>
  <c r="L13" i="14"/>
  <c r="N13" i="14" s="1"/>
  <c r="L14" i="14"/>
  <c r="N14" i="14" s="1"/>
  <c r="L16" i="13"/>
  <c r="N16" i="13" s="1"/>
  <c r="L8" i="13"/>
  <c r="N8" i="13" s="1"/>
  <c r="L13" i="13"/>
  <c r="N13" i="13" s="1"/>
  <c r="L19" i="13"/>
  <c r="N19" i="13" s="1"/>
  <c r="L10" i="13"/>
  <c r="N10" i="13" s="1"/>
  <c r="L12" i="13"/>
  <c r="N12" i="13" s="1"/>
  <c r="L15" i="13"/>
  <c r="N15" i="13" s="1"/>
  <c r="L18" i="13"/>
  <c r="N18" i="13" s="1"/>
  <c r="L17" i="13"/>
  <c r="N17" i="13" s="1"/>
  <c r="L11" i="13"/>
  <c r="N11" i="13" s="1"/>
  <c r="L14" i="13"/>
  <c r="N14" i="13" s="1"/>
  <c r="L7" i="13"/>
  <c r="N7" i="13" s="1"/>
  <c r="L9" i="13"/>
  <c r="N9" i="13" s="1"/>
  <c r="L8" i="12"/>
  <c r="N8" i="12" s="1"/>
  <c r="L7" i="12"/>
  <c r="N7" i="12" s="1"/>
  <c r="L9" i="12"/>
  <c r="N9" i="12" s="1"/>
  <c r="L13" i="12"/>
  <c r="N13" i="12" s="1"/>
  <c r="L14" i="12"/>
  <c r="N14" i="12" s="1"/>
  <c r="L16" i="12"/>
  <c r="N16" i="12" s="1"/>
  <c r="L12" i="12"/>
  <c r="N12" i="12" s="1"/>
  <c r="L15" i="12"/>
  <c r="N15" i="12" s="1"/>
  <c r="L11" i="12"/>
  <c r="N11" i="12" s="1"/>
  <c r="L10" i="12"/>
  <c r="N10" i="12" s="1"/>
  <c r="O19" i="11"/>
  <c r="L8" i="11"/>
  <c r="N8" i="11" s="1"/>
  <c r="L13" i="11"/>
  <c r="N13" i="11" s="1"/>
  <c r="L26" i="11"/>
  <c r="N26" i="11" s="1"/>
  <c r="L9" i="11"/>
  <c r="N9" i="11" s="1"/>
  <c r="L15" i="11"/>
  <c r="N15" i="11" s="1"/>
  <c r="L12" i="11"/>
  <c r="N12" i="11" s="1"/>
  <c r="L27" i="11"/>
  <c r="N27" i="11" s="1"/>
  <c r="L25" i="11"/>
  <c r="N25" i="11" s="1"/>
  <c r="L11" i="11"/>
  <c r="N11" i="11" s="1"/>
  <c r="L16" i="11"/>
  <c r="N16" i="11" s="1"/>
  <c r="L24" i="11"/>
  <c r="N24" i="11" s="1"/>
  <c r="L10" i="11"/>
  <c r="N10" i="11" s="1"/>
  <c r="L20" i="11"/>
  <c r="N20" i="11" s="1"/>
  <c r="L7" i="11"/>
  <c r="N7" i="11" s="1"/>
  <c r="L21" i="11"/>
  <c r="N21" i="11" s="1"/>
  <c r="L17" i="11"/>
  <c r="N17" i="11" s="1"/>
  <c r="L22" i="11"/>
  <c r="N22" i="11" s="1"/>
  <c r="L23" i="11"/>
  <c r="N23" i="11" s="1"/>
  <c r="L18" i="11"/>
  <c r="N18" i="11" s="1"/>
  <c r="L14" i="11"/>
  <c r="N14" i="11" s="1"/>
  <c r="L7" i="10"/>
  <c r="N7" i="10" s="1"/>
  <c r="L8" i="10"/>
  <c r="N8" i="10" s="1"/>
  <c r="L12" i="10"/>
  <c r="N12" i="10" s="1"/>
  <c r="L15" i="10"/>
  <c r="N15" i="10" s="1"/>
  <c r="L10" i="10"/>
  <c r="N10" i="10" s="1"/>
  <c r="L13" i="10"/>
  <c r="N13" i="10" s="1"/>
  <c r="L11" i="10"/>
  <c r="N11" i="10" s="1"/>
  <c r="L16" i="10"/>
  <c r="N16" i="10" s="1"/>
  <c r="L9" i="10"/>
  <c r="N9" i="10" s="1"/>
  <c r="L14" i="10"/>
  <c r="N14" i="10" s="1"/>
  <c r="Q14" i="9" l="1"/>
  <c r="O14" i="9"/>
  <c r="H44" i="9"/>
  <c r="N26" i="9"/>
  <c r="Q19" i="9"/>
  <c r="W19" i="9" s="1"/>
  <c r="O11" i="9"/>
  <c r="Q10" i="9"/>
  <c r="W10" i="9" s="1"/>
  <c r="Q20" i="9"/>
  <c r="W20" i="9" s="1"/>
  <c r="Q16" i="9"/>
  <c r="W16" i="9" s="1"/>
  <c r="O21" i="9"/>
  <c r="Q18" i="9"/>
  <c r="W18" i="9" s="1"/>
  <c r="Q17" i="9"/>
  <c r="W17" i="9" s="1"/>
  <c r="O17" i="9"/>
  <c r="O22" i="9"/>
  <c r="O13" i="9"/>
  <c r="O12" i="9"/>
  <c r="Q12" i="9"/>
  <c r="W12" i="9" s="1"/>
  <c r="Q19" i="7"/>
  <c r="W19" i="7" s="1"/>
  <c r="O9" i="9"/>
  <c r="Q9" i="9"/>
  <c r="W9" i="9" s="1"/>
  <c r="O8" i="9"/>
  <c r="Q8" i="9"/>
  <c r="W8" i="9" s="1"/>
  <c r="H38" i="7"/>
  <c r="R9" i="7" s="1"/>
  <c r="Q17" i="16"/>
  <c r="O17" i="16"/>
  <c r="O8" i="16"/>
  <c r="Q8" i="16"/>
  <c r="Q11" i="16"/>
  <c r="O11" i="16"/>
  <c r="Q16" i="16"/>
  <c r="O16" i="16"/>
  <c r="Q14" i="16"/>
  <c r="O14" i="16"/>
  <c r="H39" i="16"/>
  <c r="N21" i="16"/>
  <c r="O7" i="16"/>
  <c r="Q7" i="16"/>
  <c r="Q10" i="16"/>
  <c r="O10" i="16"/>
  <c r="O12" i="16"/>
  <c r="Q12" i="16"/>
  <c r="O15" i="16"/>
  <c r="Q15" i="16"/>
  <c r="Q13" i="16"/>
  <c r="O13" i="16"/>
  <c r="N20" i="10"/>
  <c r="N31" i="11"/>
  <c r="N20" i="12"/>
  <c r="N23" i="13"/>
  <c r="N21" i="14"/>
  <c r="N27" i="15"/>
  <c r="Q16" i="6"/>
  <c r="W16" i="6" s="1"/>
  <c r="W7" i="6"/>
  <c r="N28" i="8"/>
  <c r="N30" i="4"/>
  <c r="W7" i="4"/>
  <c r="Q12" i="8"/>
  <c r="W12" i="8" s="1"/>
  <c r="O12" i="8"/>
  <c r="O8" i="8"/>
  <c r="Q8" i="8"/>
  <c r="W8" i="8" s="1"/>
  <c r="Q7" i="8"/>
  <c r="H46" i="8"/>
  <c r="O7" i="8"/>
  <c r="O15" i="8"/>
  <c r="Q15" i="8"/>
  <c r="W15" i="8" s="1"/>
  <c r="Q17" i="8"/>
  <c r="W17" i="8" s="1"/>
  <c r="O17" i="8"/>
  <c r="O13" i="8"/>
  <c r="Q13" i="8"/>
  <c r="W13" i="8" s="1"/>
  <c r="Q10" i="8"/>
  <c r="W10" i="8" s="1"/>
  <c r="O10" i="8"/>
  <c r="H35" i="6"/>
  <c r="R11" i="6" s="1"/>
  <c r="R14" i="7"/>
  <c r="Q24" i="8"/>
  <c r="W24" i="8" s="1"/>
  <c r="O24" i="8"/>
  <c r="O23" i="8"/>
  <c r="Q23" i="8"/>
  <c r="W23" i="8" s="1"/>
  <c r="O18" i="8"/>
  <c r="Q18" i="8"/>
  <c r="W18" i="8" s="1"/>
  <c r="O20" i="8"/>
  <c r="Q20" i="8"/>
  <c r="W20" i="8" s="1"/>
  <c r="O22" i="8"/>
  <c r="Q22" i="8"/>
  <c r="W22" i="8" s="1"/>
  <c r="Q16" i="8"/>
  <c r="W16" i="8" s="1"/>
  <c r="O16" i="8"/>
  <c r="O21" i="8"/>
  <c r="Q21" i="8"/>
  <c r="W21" i="8" s="1"/>
  <c r="Q11" i="8"/>
  <c r="W11" i="8" s="1"/>
  <c r="O11" i="8"/>
  <c r="Q19" i="8"/>
  <c r="W19" i="8" s="1"/>
  <c r="O19" i="8"/>
  <c r="Q9" i="8"/>
  <c r="W9" i="8" s="1"/>
  <c r="O9" i="8"/>
  <c r="O14" i="8"/>
  <c r="Q14" i="8"/>
  <c r="W14" i="8" s="1"/>
  <c r="R15" i="7"/>
  <c r="R8" i="7"/>
  <c r="Q21" i="4"/>
  <c r="W21" i="4" s="1"/>
  <c r="O21" i="4"/>
  <c r="Q9" i="4"/>
  <c r="W9" i="4" s="1"/>
  <c r="O9" i="4"/>
  <c r="O12" i="4"/>
  <c r="Q12" i="4"/>
  <c r="W12" i="4" s="1"/>
  <c r="O22" i="4"/>
  <c r="Q22" i="4"/>
  <c r="W22" i="4" s="1"/>
  <c r="O19" i="4"/>
  <c r="Q19" i="4"/>
  <c r="W19" i="4" s="1"/>
  <c r="Q11" i="4"/>
  <c r="W11" i="4" s="1"/>
  <c r="O11" i="4"/>
  <c r="Q20" i="4"/>
  <c r="W20" i="4" s="1"/>
  <c r="O20" i="4"/>
  <c r="Q25" i="4"/>
  <c r="W25" i="4" s="1"/>
  <c r="O25" i="4"/>
  <c r="H48" i="4"/>
  <c r="Q24" i="4"/>
  <c r="W24" i="4" s="1"/>
  <c r="O24" i="4"/>
  <c r="O16" i="4"/>
  <c r="Q16" i="4"/>
  <c r="W16" i="4" s="1"/>
  <c r="O26" i="4"/>
  <c r="Q26" i="4"/>
  <c r="W26" i="4" s="1"/>
  <c r="Q14" i="4"/>
  <c r="W14" i="4" s="1"/>
  <c r="O14" i="4"/>
  <c r="O10" i="4"/>
  <c r="Q10" i="4"/>
  <c r="W10" i="4" s="1"/>
  <c r="O18" i="4"/>
  <c r="Q18" i="4"/>
  <c r="W18" i="4" s="1"/>
  <c r="Q17" i="4"/>
  <c r="W17" i="4" s="1"/>
  <c r="O17" i="4"/>
  <c r="O23" i="4"/>
  <c r="Q23" i="4"/>
  <c r="W23" i="4" s="1"/>
  <c r="Q15" i="4"/>
  <c r="W15" i="4" s="1"/>
  <c r="O15" i="4"/>
  <c r="Q8" i="4"/>
  <c r="O8" i="4"/>
  <c r="O13" i="4"/>
  <c r="Q13" i="4"/>
  <c r="W13" i="4" s="1"/>
  <c r="Q19" i="15"/>
  <c r="W19" i="15" s="1"/>
  <c r="O19" i="15"/>
  <c r="Q22" i="15"/>
  <c r="W22" i="15" s="1"/>
  <c r="O22" i="15"/>
  <c r="O18" i="15"/>
  <c r="Q18" i="15"/>
  <c r="W18" i="15" s="1"/>
  <c r="Q17" i="15"/>
  <c r="W17" i="15" s="1"/>
  <c r="O17" i="15"/>
  <c r="Q11" i="15"/>
  <c r="W11" i="15" s="1"/>
  <c r="O11" i="15"/>
  <c r="O15" i="15"/>
  <c r="Q15" i="15"/>
  <c r="W15" i="15" s="1"/>
  <c r="Q20" i="15"/>
  <c r="W20" i="15" s="1"/>
  <c r="O20" i="15"/>
  <c r="O12" i="15"/>
  <c r="Q12" i="15"/>
  <c r="W12" i="15" s="1"/>
  <c r="O9" i="15"/>
  <c r="Q9" i="15"/>
  <c r="W9" i="15" s="1"/>
  <c r="Q23" i="15"/>
  <c r="W23" i="15" s="1"/>
  <c r="O23" i="15"/>
  <c r="Q13" i="15"/>
  <c r="W13" i="15" s="1"/>
  <c r="O13" i="15"/>
  <c r="Q10" i="15"/>
  <c r="W10" i="15" s="1"/>
  <c r="O10" i="15"/>
  <c r="Q16" i="15"/>
  <c r="W16" i="15" s="1"/>
  <c r="O16" i="15"/>
  <c r="Q8" i="15"/>
  <c r="W8" i="15" s="1"/>
  <c r="O8" i="15"/>
  <c r="O21" i="15"/>
  <c r="Q21" i="15"/>
  <c r="W21" i="15" s="1"/>
  <c r="H45" i="15"/>
  <c r="O7" i="15"/>
  <c r="Q7" i="15"/>
  <c r="O8" i="14"/>
  <c r="Q8" i="14"/>
  <c r="W8" i="14" s="1"/>
  <c r="O14" i="14"/>
  <c r="Q14" i="14"/>
  <c r="W14" i="14" s="1"/>
  <c r="Q9" i="14"/>
  <c r="W9" i="14" s="1"/>
  <c r="O9" i="14"/>
  <c r="Q16" i="14"/>
  <c r="W16" i="14" s="1"/>
  <c r="O16" i="14"/>
  <c r="Q13" i="14"/>
  <c r="W13" i="14" s="1"/>
  <c r="O13" i="14"/>
  <c r="Q10" i="14"/>
  <c r="W10" i="14" s="1"/>
  <c r="O10" i="14"/>
  <c r="H39" i="14"/>
  <c r="Q7" i="14"/>
  <c r="O7" i="14"/>
  <c r="Q17" i="14"/>
  <c r="W17" i="14" s="1"/>
  <c r="O17" i="14"/>
  <c r="Q12" i="14"/>
  <c r="W12" i="14" s="1"/>
  <c r="O12" i="14"/>
  <c r="Q15" i="14"/>
  <c r="W15" i="14" s="1"/>
  <c r="O15" i="14"/>
  <c r="O11" i="14"/>
  <c r="Q11" i="14"/>
  <c r="W11" i="14" s="1"/>
  <c r="H41" i="13"/>
  <c r="Q7" i="13"/>
  <c r="O7" i="13"/>
  <c r="O15" i="13"/>
  <c r="Q15" i="13"/>
  <c r="W15" i="13" s="1"/>
  <c r="O8" i="13"/>
  <c r="Q8" i="13"/>
  <c r="W8" i="13" s="1"/>
  <c r="Q14" i="13"/>
  <c r="W14" i="13" s="1"/>
  <c r="O14" i="13"/>
  <c r="Q17" i="13"/>
  <c r="W17" i="13" s="1"/>
  <c r="O17" i="13"/>
  <c r="Q16" i="13"/>
  <c r="W16" i="13" s="1"/>
  <c r="O16" i="13"/>
  <c r="O18" i="13"/>
  <c r="Q18" i="13"/>
  <c r="W18" i="13" s="1"/>
  <c r="O12" i="13"/>
  <c r="Q12" i="13"/>
  <c r="W12" i="13" s="1"/>
  <c r="Q19" i="13"/>
  <c r="W19" i="13" s="1"/>
  <c r="O19" i="13"/>
  <c r="O9" i="13"/>
  <c r="Q9" i="13"/>
  <c r="W9" i="13" s="1"/>
  <c r="Q11" i="13"/>
  <c r="W11" i="13" s="1"/>
  <c r="O11" i="13"/>
  <c r="Q10" i="13"/>
  <c r="W10" i="13" s="1"/>
  <c r="O10" i="13"/>
  <c r="Q13" i="13"/>
  <c r="W13" i="13" s="1"/>
  <c r="O13" i="13"/>
  <c r="Q16" i="12"/>
  <c r="W16" i="12" s="1"/>
  <c r="O16" i="12"/>
  <c r="O9" i="12"/>
  <c r="Q9" i="12"/>
  <c r="W9" i="12" s="1"/>
  <c r="Q14" i="12"/>
  <c r="W14" i="12" s="1"/>
  <c r="O14" i="12"/>
  <c r="Q11" i="12"/>
  <c r="W11" i="12" s="1"/>
  <c r="O11" i="12"/>
  <c r="Q13" i="12"/>
  <c r="W13" i="12" s="1"/>
  <c r="O13" i="12"/>
  <c r="H38" i="12"/>
  <c r="Q7" i="12"/>
  <c r="O7" i="12"/>
  <c r="Q10" i="12"/>
  <c r="W10" i="12" s="1"/>
  <c r="O10" i="12"/>
  <c r="O15" i="12"/>
  <c r="Q15" i="12"/>
  <c r="W15" i="12" s="1"/>
  <c r="O12" i="12"/>
  <c r="Q12" i="12"/>
  <c r="W12" i="12" s="1"/>
  <c r="Q8" i="12"/>
  <c r="W8" i="12" s="1"/>
  <c r="O8" i="12"/>
  <c r="Q23" i="11"/>
  <c r="W23" i="11" s="1"/>
  <c r="O23" i="11"/>
  <c r="Q16" i="11"/>
  <c r="W16" i="11" s="1"/>
  <c r="O16" i="11"/>
  <c r="O12" i="11"/>
  <c r="Q12" i="11"/>
  <c r="W12" i="11" s="1"/>
  <c r="Q13" i="11"/>
  <c r="W13" i="11" s="1"/>
  <c r="O13" i="11"/>
  <c r="O22" i="11"/>
  <c r="Q22" i="11"/>
  <c r="W22" i="11" s="1"/>
  <c r="Q20" i="11"/>
  <c r="W20" i="11" s="1"/>
  <c r="O20" i="11"/>
  <c r="Q11" i="11"/>
  <c r="W11" i="11" s="1"/>
  <c r="O11" i="11"/>
  <c r="O15" i="11"/>
  <c r="Q15" i="11"/>
  <c r="W15" i="11" s="1"/>
  <c r="Q14" i="11"/>
  <c r="W14" i="11" s="1"/>
  <c r="O14" i="11"/>
  <c r="Q17" i="11"/>
  <c r="W17" i="11" s="1"/>
  <c r="O17" i="11"/>
  <c r="Q10" i="11"/>
  <c r="W10" i="11" s="1"/>
  <c r="O10" i="11"/>
  <c r="O25" i="11"/>
  <c r="Q25" i="11"/>
  <c r="W25" i="11" s="1"/>
  <c r="O9" i="11"/>
  <c r="Q9" i="11"/>
  <c r="W9" i="11" s="1"/>
  <c r="O18" i="11"/>
  <c r="Q18" i="11"/>
  <c r="W18" i="11" s="1"/>
  <c r="Q21" i="11"/>
  <c r="W21" i="11" s="1"/>
  <c r="O21" i="11"/>
  <c r="Q24" i="11"/>
  <c r="W24" i="11" s="1"/>
  <c r="O24" i="11"/>
  <c r="Q27" i="11"/>
  <c r="W27" i="11" s="1"/>
  <c r="O27" i="11"/>
  <c r="O26" i="11"/>
  <c r="Q26" i="11"/>
  <c r="W26" i="11" s="1"/>
  <c r="H49" i="11"/>
  <c r="Q7" i="11"/>
  <c r="O7" i="11"/>
  <c r="Q8" i="11"/>
  <c r="W8" i="11" s="1"/>
  <c r="O8" i="11"/>
  <c r="Q10" i="10"/>
  <c r="W10" i="10" s="1"/>
  <c r="O10" i="10"/>
  <c r="Q8" i="10"/>
  <c r="W8" i="10" s="1"/>
  <c r="O8" i="10"/>
  <c r="Q11" i="10"/>
  <c r="W11" i="10" s="1"/>
  <c r="O11" i="10"/>
  <c r="O15" i="10"/>
  <c r="Q15" i="10"/>
  <c r="W15" i="10" s="1"/>
  <c r="Q14" i="10"/>
  <c r="W14" i="10" s="1"/>
  <c r="O14" i="10"/>
  <c r="Q13" i="10"/>
  <c r="W13" i="10" s="1"/>
  <c r="O13" i="10"/>
  <c r="H38" i="10"/>
  <c r="Q7" i="10"/>
  <c r="O7" i="10"/>
  <c r="O9" i="10"/>
  <c r="Q9" i="10"/>
  <c r="W9" i="10" s="1"/>
  <c r="Q16" i="10"/>
  <c r="W16" i="10" s="1"/>
  <c r="O16" i="10"/>
  <c r="O12" i="10"/>
  <c r="Q12" i="10"/>
  <c r="W12" i="10" s="1"/>
  <c r="W14" i="9" l="1"/>
  <c r="Q26" i="9"/>
  <c r="W26" i="9" s="1"/>
  <c r="H45" i="9"/>
  <c r="R8" i="9" s="1"/>
  <c r="H39" i="7"/>
  <c r="R12" i="7"/>
  <c r="R13" i="7"/>
  <c r="R17" i="9"/>
  <c r="R18" i="9"/>
  <c r="R9" i="9"/>
  <c r="R11" i="9"/>
  <c r="R10" i="9"/>
  <c r="R16" i="9"/>
  <c r="R10" i="7"/>
  <c r="R7" i="7"/>
  <c r="R11" i="7"/>
  <c r="R7" i="6"/>
  <c r="W10" i="16"/>
  <c r="W14" i="16"/>
  <c r="W12" i="16"/>
  <c r="W15" i="16"/>
  <c r="H40" i="16"/>
  <c r="R16" i="16" s="1"/>
  <c r="Q21" i="16"/>
  <c r="W21" i="16" s="1"/>
  <c r="W7" i="16"/>
  <c r="W11" i="16"/>
  <c r="W13" i="16"/>
  <c r="W16" i="16"/>
  <c r="W8" i="16"/>
  <c r="W17" i="16"/>
  <c r="Q20" i="10"/>
  <c r="W20" i="10" s="1"/>
  <c r="W7" i="10"/>
  <c r="Q31" i="11"/>
  <c r="W31" i="11" s="1"/>
  <c r="W7" i="11"/>
  <c r="Q20" i="12"/>
  <c r="W20" i="12" s="1"/>
  <c r="W7" i="12"/>
  <c r="Q23" i="13"/>
  <c r="W23" i="13" s="1"/>
  <c r="W7" i="13"/>
  <c r="Q21" i="14"/>
  <c r="W21" i="14" s="1"/>
  <c r="W7" i="14"/>
  <c r="Q27" i="15"/>
  <c r="W27" i="15" s="1"/>
  <c r="W7" i="15"/>
  <c r="Q28" i="8"/>
  <c r="W28" i="8" s="1"/>
  <c r="W7" i="8"/>
  <c r="W8" i="4"/>
  <c r="Q30" i="4"/>
  <c r="W30" i="4" s="1"/>
  <c r="H36" i="6"/>
  <c r="R9" i="6"/>
  <c r="R12" i="6"/>
  <c r="R8" i="6"/>
  <c r="R10" i="6"/>
  <c r="H49" i="4"/>
  <c r="H50" i="4" s="1"/>
  <c r="H47" i="8"/>
  <c r="H48" i="8" s="1"/>
  <c r="H46" i="15"/>
  <c r="R12" i="15" s="1"/>
  <c r="H40" i="14"/>
  <c r="H41" i="14" s="1"/>
  <c r="H42" i="13"/>
  <c r="R7" i="13" s="1"/>
  <c r="H39" i="12"/>
  <c r="H40" i="12" s="1"/>
  <c r="H50" i="11"/>
  <c r="H39" i="10"/>
  <c r="R15" i="10" s="1"/>
  <c r="R22" i="9" l="1"/>
  <c r="R7" i="9"/>
  <c r="R14" i="9"/>
  <c r="R12" i="9"/>
  <c r="R20" i="9"/>
  <c r="R13" i="9"/>
  <c r="R19" i="9"/>
  <c r="R21" i="9"/>
  <c r="R15" i="9"/>
  <c r="H46" i="9"/>
  <c r="R23" i="4"/>
  <c r="R13" i="16"/>
  <c r="R21" i="4"/>
  <c r="R7" i="4"/>
  <c r="R17" i="4"/>
  <c r="R8" i="14"/>
  <c r="R20" i="4"/>
  <c r="R10" i="4"/>
  <c r="R7" i="10"/>
  <c r="R13" i="10"/>
  <c r="H41" i="16"/>
  <c r="R9" i="16"/>
  <c r="R7" i="16"/>
  <c r="R8" i="16"/>
  <c r="R15" i="16"/>
  <c r="R12" i="16"/>
  <c r="R11" i="16"/>
  <c r="R17" i="16"/>
  <c r="R14" i="16"/>
  <c r="R10" i="16"/>
  <c r="R9" i="4"/>
  <c r="R8" i="4"/>
  <c r="R18" i="4"/>
  <c r="R24" i="4"/>
  <c r="R25" i="4"/>
  <c r="R13" i="4"/>
  <c r="R8" i="10"/>
  <c r="R16" i="4"/>
  <c r="R19" i="4"/>
  <c r="R11" i="4"/>
  <c r="R22" i="4"/>
  <c r="R13" i="13"/>
  <c r="R11" i="15"/>
  <c r="R12" i="10"/>
  <c r="R16" i="14"/>
  <c r="R10" i="14"/>
  <c r="R8" i="15"/>
  <c r="R12" i="4"/>
  <c r="R15" i="4"/>
  <c r="R26" i="4"/>
  <c r="R14" i="4"/>
  <c r="R11" i="8"/>
  <c r="R18" i="8"/>
  <c r="R9" i="8"/>
  <c r="R7" i="8"/>
  <c r="R14" i="8"/>
  <c r="R24" i="8"/>
  <c r="R17" i="8"/>
  <c r="R22" i="8"/>
  <c r="R13" i="8"/>
  <c r="R10" i="8"/>
  <c r="R23" i="8"/>
  <c r="R21" i="8"/>
  <c r="R12" i="8"/>
  <c r="R16" i="8"/>
  <c r="R15" i="8"/>
  <c r="R20" i="8"/>
  <c r="R8" i="8"/>
  <c r="R19" i="8"/>
  <c r="R19" i="15"/>
  <c r="R15" i="15"/>
  <c r="R23" i="15"/>
  <c r="R13" i="15"/>
  <c r="R22" i="15"/>
  <c r="R10" i="15"/>
  <c r="R7" i="15"/>
  <c r="H47" i="15"/>
  <c r="R14" i="15"/>
  <c r="R9" i="15"/>
  <c r="R20" i="15"/>
  <c r="R16" i="15"/>
  <c r="R17" i="15"/>
  <c r="R18" i="15"/>
  <c r="R21" i="15"/>
  <c r="R17" i="14"/>
  <c r="R15" i="14"/>
  <c r="R13" i="14"/>
  <c r="R7" i="14"/>
  <c r="R11" i="14"/>
  <c r="R14" i="14"/>
  <c r="R9" i="14"/>
  <c r="R12" i="14"/>
  <c r="R12" i="13"/>
  <c r="R10" i="13"/>
  <c r="R16" i="13"/>
  <c r="H43" i="13"/>
  <c r="R9" i="13"/>
  <c r="R18" i="13"/>
  <c r="R15" i="13"/>
  <c r="R19" i="13"/>
  <c r="R17" i="13"/>
  <c r="R8" i="13"/>
  <c r="R14" i="13"/>
  <c r="R11" i="13"/>
  <c r="R12" i="12"/>
  <c r="R7" i="12"/>
  <c r="R9" i="12"/>
  <c r="R8" i="12"/>
  <c r="R13" i="12"/>
  <c r="R16" i="12"/>
  <c r="R10" i="12"/>
  <c r="R14" i="12"/>
  <c r="R15" i="12"/>
  <c r="R11" i="12"/>
  <c r="H51" i="11"/>
  <c r="R19" i="11"/>
  <c r="R18" i="11"/>
  <c r="R26" i="11"/>
  <c r="R27" i="11"/>
  <c r="R16" i="11"/>
  <c r="R14" i="11"/>
  <c r="R17" i="11"/>
  <c r="R24" i="11"/>
  <c r="R11" i="11"/>
  <c r="R7" i="11"/>
  <c r="R12" i="11"/>
  <c r="R13" i="11"/>
  <c r="R15" i="11"/>
  <c r="R8" i="11"/>
  <c r="R10" i="11"/>
  <c r="R22" i="11"/>
  <c r="R20" i="11"/>
  <c r="R25" i="11"/>
  <c r="R23" i="11"/>
  <c r="R21" i="11"/>
  <c r="R9" i="11"/>
  <c r="H40" i="10"/>
  <c r="R14" i="10"/>
  <c r="R11" i="10"/>
  <c r="R16" i="10"/>
  <c r="R9" i="10"/>
  <c r="R10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tc={0BB5C953-D6A4-4B4B-8D75-C15805AAB084}</author>
  </authors>
  <commentList>
    <comment ref="A12" authorId="0" shapeId="0" xr:uid="{0BB5C953-D6A4-4B4B-8D75-C15805AAB084}">
      <text>
        <t>[Threaded comment]
Your version of Excel allows you to read this threaded comment; however, any edits to it will get removed if the file is opened in a newer version of Excel. Learn more: https://go.microsoft.com/fwlink/?linkid=870924
Comment:
    Diese staffelung funktioniert nicht, da sie teilweise zu einer negativen Hare-Quote führt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<sst xmlns="http://schemas.openxmlformats.org/spreadsheetml/2006/main" count="973" uniqueCount="215">
  <si>
    <t>Diözesanebene</t>
  </si>
  <si>
    <t>Mitglieder</t>
  </si>
  <si>
    <t>Stimmschlüssel nach Hare-Niemeyer</t>
  </si>
  <si>
    <t>Bezirk</t>
  </si>
  <si>
    <t>ordentliche Mitglieder</t>
  </si>
  <si>
    <t>Neumitglieder</t>
  </si>
  <si>
    <t>%-Anteil in der Diözese</t>
  </si>
  <si>
    <t>Basis-Stimmen</t>
  </si>
  <si>
    <t>Zusatz-Stimmen</t>
  </si>
  <si>
    <t>Gesamt-Stimmen</t>
  </si>
  <si>
    <t>Rest Zusatz-Stimmen</t>
  </si>
  <si>
    <t>Zuteilung Reststimmen</t>
  </si>
  <si>
    <t>Gesamtstimmen mit Reststimmen</t>
  </si>
  <si>
    <t>%-Anteil in der Versammlung</t>
  </si>
  <si>
    <t>Gesamtstimmen nach Deckel</t>
  </si>
  <si>
    <t>Simmen alt</t>
  </si>
  <si>
    <t>Stimmschlüsseldiferenz</t>
  </si>
  <si>
    <t>Ahaus</t>
  </si>
  <si>
    <t>Ahlen</t>
  </si>
  <si>
    <t>Beckum</t>
  </si>
  <si>
    <t>Borken</t>
  </si>
  <si>
    <t>Coesfeld</t>
  </si>
  <si>
    <t>Lüdinghausen</t>
  </si>
  <si>
    <t>Niederrhein</t>
  </si>
  <si>
    <t>Recklinghausen</t>
  </si>
  <si>
    <t>Steinfurt</t>
  </si>
  <si>
    <t>Tecklenburg</t>
  </si>
  <si>
    <t>Warendorf</t>
  </si>
  <si>
    <t>Hilfsdaten Mitglieder</t>
  </si>
  <si>
    <t>Hilfsdaten-Tabelle Hare-Niemeyer</t>
  </si>
  <si>
    <t>Anzahl der Bezirke</t>
  </si>
  <si>
    <t>Basismandate / Bezirke</t>
  </si>
  <si>
    <t>Mitglieder Gesamt</t>
  </si>
  <si>
    <t>max. Stimmenzahl</t>
  </si>
  <si>
    <t>max. Basis-Stimmen</t>
  </si>
  <si>
    <t>max. Zusatz-Stimmen</t>
  </si>
  <si>
    <t>Personen-Deckel der Delegation</t>
  </si>
  <si>
    <t>Hare-Quote</t>
  </si>
  <si>
    <t>Schwelle Rest-Stimmen</t>
  </si>
  <si>
    <t>Prüf-Rechnung</t>
  </si>
  <si>
    <t>Anzahl Basis-Stimmen</t>
  </si>
  <si>
    <t>Anzal Zusatzmandate (Ganzzahl)</t>
  </si>
  <si>
    <t>Nicht vergebene Zusatzmandate</t>
  </si>
  <si>
    <t>Anzahl Gesamtstimmen (Ganzzahl)</t>
  </si>
  <si>
    <t>Anzahl Gesamtstimmen (mit Rest-Stimmen)</t>
  </si>
  <si>
    <t>Anzahl Gesamtstimmen (mit Deckel)</t>
  </si>
  <si>
    <t>Entfallene Stimmen (durch Deckel)</t>
  </si>
  <si>
    <t>Ortsgruppe</t>
  </si>
  <si>
    <t>%-Anteil im Bezirk</t>
  </si>
  <si>
    <t>Ahle</t>
  </si>
  <si>
    <t>Alstätte</t>
  </si>
  <si>
    <t>Ammeln</t>
  </si>
  <si>
    <t>Ellewick-Crosewick</t>
  </si>
  <si>
    <t>Epe</t>
  </si>
  <si>
    <t>Gemen</t>
  </si>
  <si>
    <t>Graes</t>
  </si>
  <si>
    <t>Heek</t>
  </si>
  <si>
    <t>Legden</t>
  </si>
  <si>
    <t>Lünten</t>
  </si>
  <si>
    <t>Nienborg</t>
  </si>
  <si>
    <t>Ottenstein-Hörsteloe</t>
  </si>
  <si>
    <t>Schöppingen</t>
  </si>
  <si>
    <t>Stadtlohn</t>
  </si>
  <si>
    <t>Südlohn</t>
  </si>
  <si>
    <t>Vreden/ St. Georg</t>
  </si>
  <si>
    <t>Wennewick</t>
  </si>
  <si>
    <t>Wessum</t>
  </si>
  <si>
    <t>Wüllen</t>
  </si>
  <si>
    <t>Zwillbrock</t>
  </si>
  <si>
    <t>Anzahl der Ortsgruppen</t>
  </si>
  <si>
    <t>Basismandate / Ortsgruppe</t>
  </si>
  <si>
    <t>Albersloh</t>
  </si>
  <si>
    <t>Bockum-Hövel</t>
  </si>
  <si>
    <t>Drensteinfurt</t>
  </si>
  <si>
    <t>Rinkerode</t>
  </si>
  <si>
    <t>Sendenhorst</t>
  </si>
  <si>
    <t>Ennigerloh</t>
  </si>
  <si>
    <t>Herzfeld</t>
  </si>
  <si>
    <t>Liesborn</t>
  </si>
  <si>
    <t>Oelde-Stromberg</t>
  </si>
  <si>
    <t>Ostenfelde</t>
  </si>
  <si>
    <t>Vellern</t>
  </si>
  <si>
    <t>Wadersloh</t>
  </si>
  <si>
    <t>Westkirchen</t>
  </si>
  <si>
    <t>Barlo</t>
  </si>
  <si>
    <t>Borkenwirthe</t>
  </si>
  <si>
    <t>Gescher</t>
  </si>
  <si>
    <t>Heiden</t>
  </si>
  <si>
    <t>Krommert-Büngern</t>
  </si>
  <si>
    <t>Liedern-Herzebocholt</t>
  </si>
  <si>
    <t>Marbeck</t>
  </si>
  <si>
    <t>Mussum-Biemenhorst</t>
  </si>
  <si>
    <t>Raesfeld</t>
  </si>
  <si>
    <t>Ramsdorf</t>
  </si>
  <si>
    <t>Reken</t>
  </si>
  <si>
    <t>Rhedebrügge</t>
  </si>
  <si>
    <t>Spork-Holtwick-Suderwick</t>
  </si>
  <si>
    <t>Vardingholt</t>
  </si>
  <si>
    <t>Velen</t>
  </si>
  <si>
    <t>Weseke</t>
  </si>
  <si>
    <t>Westlohn</t>
  </si>
  <si>
    <t>Billerbeck </t>
  </si>
  <si>
    <t>Buldern</t>
  </si>
  <si>
    <t>Darfeld</t>
  </si>
  <si>
    <t>Darup</t>
  </si>
  <si>
    <t>Dülmen</t>
  </si>
  <si>
    <t>Flamschen</t>
  </si>
  <si>
    <t>Havixbeck-Hohenholte</t>
  </si>
  <si>
    <t>Holtwick</t>
  </si>
  <si>
    <t>Höven</t>
  </si>
  <si>
    <t>Lette</t>
  </si>
  <si>
    <t>Nottuln</t>
  </si>
  <si>
    <t>Osterwick</t>
  </si>
  <si>
    <t>Rorup</t>
  </si>
  <si>
    <t>Roxel</t>
  </si>
  <si>
    <t>Stevede</t>
  </si>
  <si>
    <t>Ascheberg</t>
  </si>
  <si>
    <t>Herbern</t>
  </si>
  <si>
    <t>Nordkirchen</t>
  </si>
  <si>
    <t>Olfen</t>
  </si>
  <si>
    <t>Otti-Botti</t>
  </si>
  <si>
    <t>Selm</t>
  </si>
  <si>
    <t>Senden</t>
  </si>
  <si>
    <t>Seppenrade</t>
  </si>
  <si>
    <t>Werne-Stockum</t>
  </si>
  <si>
    <t>Asperden</t>
  </si>
  <si>
    <t>Bedburg-Hau</t>
  </si>
  <si>
    <t>Geldern</t>
  </si>
  <si>
    <t>Hassum</t>
  </si>
  <si>
    <t>Hommersum</t>
  </si>
  <si>
    <t>Hülm-Helsum</t>
  </si>
  <si>
    <t>Keppeln</t>
  </si>
  <si>
    <t>Kerken</t>
  </si>
  <si>
    <t>Loikum</t>
  </si>
  <si>
    <t>Lüttingen</t>
  </si>
  <si>
    <t>Sevelen</t>
  </si>
  <si>
    <t>Sonsbeck</t>
  </si>
  <si>
    <t>Straelen</t>
  </si>
  <si>
    <t>Uedem</t>
  </si>
  <si>
    <t>Vehlingen-Millingen</t>
  </si>
  <si>
    <t>Wachtendonk</t>
  </si>
  <si>
    <t>Wankum</t>
  </si>
  <si>
    <t>Weeze</t>
  </si>
  <si>
    <t>Wetten</t>
  </si>
  <si>
    <t>Winnekendonk-Achterhoek</t>
  </si>
  <si>
    <t>Xanten-Veen</t>
  </si>
  <si>
    <t>Alt-Oer</t>
  </si>
  <si>
    <t>Datteln</t>
  </si>
  <si>
    <t>Erle-Rhade</t>
  </si>
  <si>
    <t>Haltern am See</t>
  </si>
  <si>
    <t>Kirchhellen</t>
  </si>
  <si>
    <t>Lembeck</t>
  </si>
  <si>
    <t>Lippramsdorf</t>
  </si>
  <si>
    <t>Schermbeck</t>
  </si>
  <si>
    <t>Waltrop</t>
  </si>
  <si>
    <t>Altenberge</t>
  </si>
  <si>
    <t>Altenrheine</t>
  </si>
  <si>
    <t>Borghorst</t>
  </si>
  <si>
    <t>Gellendorf</t>
  </si>
  <si>
    <t>Horstmar und Leer</t>
  </si>
  <si>
    <t>Laer</t>
  </si>
  <si>
    <t>Metelen</t>
  </si>
  <si>
    <t>Neuenkirchen</t>
  </si>
  <si>
    <t>Nienberge</t>
  </si>
  <si>
    <t>Nordwalde</t>
  </si>
  <si>
    <t>Ochtrup</t>
  </si>
  <si>
    <t>Welbergen</t>
  </si>
  <si>
    <t>Wettringen</t>
  </si>
  <si>
    <t>Brochterbeck</t>
  </si>
  <si>
    <t>Dreierwalde</t>
  </si>
  <si>
    <t>Greven</t>
  </si>
  <si>
    <t>Hopsten</t>
  </si>
  <si>
    <t>Hörstel</t>
  </si>
  <si>
    <t>Ibbenbüren</t>
  </si>
  <si>
    <t>Laggenbeck</t>
  </si>
  <si>
    <t>Mettingen</t>
  </si>
  <si>
    <t>Recke-Steinbeck</t>
  </si>
  <si>
    <t>Riesenbeck</t>
  </si>
  <si>
    <t>Saerbeck</t>
  </si>
  <si>
    <t>Alverskirchen</t>
  </si>
  <si>
    <t>Beelen</t>
  </si>
  <si>
    <t>Einen</t>
  </si>
  <si>
    <t>Everswinkel</t>
  </si>
  <si>
    <t>Freckenhorst</t>
  </si>
  <si>
    <t>Füchtorf</t>
  </si>
  <si>
    <t>Handorf-Wolbeck</t>
  </si>
  <si>
    <t>Harsewinkel</t>
  </si>
  <si>
    <t>Hoetmar</t>
  </si>
  <si>
    <t>Milte</t>
  </si>
  <si>
    <t>Neuwarendorf</t>
  </si>
  <si>
    <t>Ostbevern</t>
  </si>
  <si>
    <t>Sassenberg-Dackmar</t>
  </si>
  <si>
    <t>Telgte</t>
  </si>
  <si>
    <t>Velsen-Gröblingen</t>
  </si>
  <si>
    <t>Vohren</t>
  </si>
  <si>
    <t>Westbevern</t>
  </si>
  <si>
    <t>Bezirksversammlung</t>
  </si>
  <si>
    <t>Basismandate jeder Ortsgruppe</t>
  </si>
  <si>
    <t>Deckel der Ortsgruppendelegation</t>
  </si>
  <si>
    <t>Anzahl der Ortsgruppen (min)</t>
  </si>
  <si>
    <t>Anzahl der Ortsgruppen (max)</t>
  </si>
  <si>
    <t>Maximalzahl der Delegierten</t>
  </si>
  <si>
    <t>Diözesanversammlung</t>
  </si>
  <si>
    <t>Basismandate jedes Bezirk</t>
  </si>
  <si>
    <t>Deckel der Bezirksdelegation</t>
  </si>
  <si>
    <t>zahlend 2025</t>
  </si>
  <si>
    <t>Neu 2023</t>
  </si>
  <si>
    <t>Zweit MG 2023</t>
  </si>
  <si>
    <t>Gesamt-Mitgleider</t>
  </si>
  <si>
    <t>Alter Stimmschlüssel</t>
  </si>
  <si>
    <t xml:space="preserve">
</t>
  </si>
  <si>
    <t>Ortsgruppen</t>
  </si>
  <si>
    <t>Gesamt-Mitglieder</t>
  </si>
  <si>
    <t>prozentuale Verteilung Gesamtmitglieder</t>
  </si>
  <si>
    <t>Stand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</si>
</sst>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b/>
      <sz val="16"/>
      <color theme="1"/>
      <name val="Source Sans Pro"/>
    </font>
    <font>
      <sz val="11"/>
      <color theme="1"/>
      <name val="Source Sans Pro"/>
    </font>
    <font>
      <sz val="12"/>
      <color theme="1"/>
      <name val="Source Sans Pro"/>
    </font>
    <font>
      <b/>
      <sz val="12"/>
      <color theme="1"/>
      <name val="Source Sans Pro"/>
    </font>
    <font>
      <b/>
      <sz val="11"/>
      <color rgb="FF000000"/>
      <name val="Source Sans Pro"/>
    </font>
    <font>
      <sz val="11"/>
      <color rgb="FF000000"/>
      <name val="Source Sans Pro"/>
    </font>
    <font>
      <b/>
      <sz val="11"/>
      <color theme="1"/>
      <name val="Source Sans Pro"/>
    </font>
    <font>
      <i/>
      <sz val="11"/>
      <color theme="1"/>
      <name val="Source Sans Pro"/>
    </font>
    <font>
      <b/>
      <sz val="11"/>
      <color rgb="FF000000"/>
      <name val="Aptos Narrow"/>
      <charset val="1"/>
    </font>
    <font>
      <b/>
      <sz val="11"/>
      <color rgb="FF000000"/>
      <name val="Calibri"/>
      <family val="2"/>
      <scheme val="minor"/>
    </font>
    <font>
      <i/>
      <sz val="11"/>
      <color theme="1" tint="0.499984740745262"/>
      <name val="Source Sans Pro"/>
    </font>
    <font>
      <sz val="11"/>
      <color rgb="FF242424"/>
      <name val="Calibri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 style="thin">
        <color theme="1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 style="thin">
        <color theme="1"/>
      </right>
      <top style="thin">
        <color theme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 style="medium">
        <color rgb="FF000000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 style="medium">
        <color rgb="FF000000"/>
      </right>
      <top style="thin">
        <color theme="1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/>
    <xf numFmtId="0" fontId="10" fillId="0" borderId="13" xfId="0" applyFont="1" applyBorder="1"/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2" fontId="6" fillId="0" borderId="14" xfId="0" applyNumberFormat="1" applyFont="1" applyBorder="1" applyAlignment="1">
      <alignment horizontal="left" vertical="center" wrapText="1"/>
    </xf>
    <xf numFmtId="1" fontId="6" fillId="0" borderId="18" xfId="0" applyNumberFormat="1" applyFont="1" applyBorder="1" applyAlignment="1">
      <alignment vertical="center" wrapText="1"/>
    </xf>
    <xf numFmtId="1" fontId="6" fillId="0" borderId="0" xfId="0" applyNumberFormat="1" applyFont="1" applyAlignment="1">
      <alignment vertical="center" wrapText="1"/>
    </xf>
    <xf numFmtId="2" fontId="6" fillId="0" borderId="15" xfId="0" applyNumberFormat="1" applyFont="1" applyBorder="1" applyAlignment="1">
      <alignment horizontal="left" vertical="center" wrapText="1"/>
    </xf>
    <xf numFmtId="1" fontId="6" fillId="0" borderId="19" xfId="0" applyNumberFormat="1" applyFont="1" applyBorder="1" applyAlignment="1">
      <alignment vertical="center" wrapText="1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8" fillId="0" borderId="17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1" fontId="12" fillId="0" borderId="20" xfId="0" applyNumberFormat="1" applyFont="1" applyBorder="1"/>
    <xf numFmtId="0" fontId="0" fillId="0" borderId="0" xfId="0" applyAlignment="1">
      <alignment horizontal="center" vertical="center"/>
    </xf>
    <xf numFmtId="0" fontId="13" fillId="0" borderId="0" xfId="0" applyFont="1"/>
    <xf numFmtId="1" fontId="0" fillId="0" borderId="0" xfId="0" applyNumberFormat="1" applyAlignment="1">
      <alignment horizontal="center" vertical="center"/>
    </xf>
    <xf numFmtId="1" fontId="12" fillId="0" borderId="21" xfId="0" applyNumberFormat="1" applyFont="1" applyBorder="1"/>
    <xf numFmtId="2" fontId="6" fillId="0" borderId="2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1" fontId="6" fillId="0" borderId="5" xfId="0" applyNumberFormat="1" applyFont="1" applyBorder="1" applyAlignment="1">
      <alignment vertical="center" wrapText="1"/>
    </xf>
    <xf numFmtId="2" fontId="6" fillId="0" borderId="4" xfId="0" applyNumberFormat="1" applyFont="1" applyBorder="1" applyAlignment="1">
      <alignment horizontal="left" vertical="center" wrapText="1"/>
    </xf>
    <xf numFmtId="2" fontId="10" fillId="0" borderId="4" xfId="0" applyNumberFormat="1" applyFont="1" applyBorder="1" applyAlignment="1">
      <alignment horizontal="left" vertical="center" wrapText="1"/>
    </xf>
    <xf numFmtId="2" fontId="6" fillId="0" borderId="5" xfId="0" applyNumberFormat="1" applyFont="1" applyBorder="1" applyAlignment="1">
      <alignment vertical="center" wrapText="1"/>
    </xf>
    <xf numFmtId="2" fontId="10" fillId="0" borderId="6" xfId="0" applyNumberFormat="1" applyFont="1" applyBorder="1" applyAlignment="1">
      <alignment horizontal="left" vertical="center" wrapText="1"/>
    </xf>
    <xf numFmtId="2" fontId="6" fillId="0" borderId="7" xfId="0" applyNumberFormat="1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2" fontId="10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1" fontId="6" fillId="0" borderId="7" xfId="0" applyNumberFormat="1" applyFont="1" applyBorder="1" applyAlignment="1">
      <alignment vertical="center" wrapText="1"/>
    </xf>
    <xf numFmtId="164" fontId="6" fillId="0" borderId="20" xfId="0" applyNumberFormat="1" applyFont="1" applyBorder="1"/>
    <xf numFmtId="9" fontId="6" fillId="0" borderId="16" xfId="0" applyNumberFormat="1" applyFont="1" applyBorder="1"/>
    <xf numFmtId="0" fontId="6" fillId="0" borderId="2" xfId="0" applyFont="1" applyBorder="1"/>
    <xf numFmtId="9" fontId="6" fillId="0" borderId="3" xfId="0" applyNumberFormat="1" applyFont="1" applyBorder="1"/>
    <xf numFmtId="9" fontId="6" fillId="0" borderId="22" xfId="0" applyNumberFormat="1" applyFont="1" applyBorder="1"/>
    <xf numFmtId="0" fontId="11" fillId="0" borderId="23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164" fontId="6" fillId="0" borderId="0" xfId="0" applyNumberFormat="1" applyFont="1"/>
    <xf numFmtId="1" fontId="12" fillId="0" borderId="2" xfId="0" applyNumberFormat="1" applyFont="1" applyBorder="1"/>
    <xf numFmtId="1" fontId="12" fillId="0" borderId="3" xfId="0" applyNumberFormat="1" applyFont="1" applyBorder="1"/>
    <xf numFmtId="1" fontId="12" fillId="0" borderId="16" xfId="0" applyNumberFormat="1" applyFont="1" applyBorder="1"/>
    <xf numFmtId="1" fontId="12" fillId="0" borderId="22" xfId="0" applyNumberFormat="1" applyFont="1" applyBorder="1"/>
    <xf numFmtId="0" fontId="11" fillId="0" borderId="27" xfId="0" applyFont="1" applyBorder="1" applyAlignment="1">
      <alignment vertical="center" wrapText="1"/>
    </xf>
    <xf numFmtId="164" fontId="6" fillId="0" borderId="2" xfId="0" applyNumberFormat="1" applyFont="1" applyBorder="1"/>
    <xf numFmtId="0" fontId="6" fillId="0" borderId="3" xfId="0" applyFont="1" applyBorder="1"/>
    <xf numFmtId="164" fontId="6" fillId="0" borderId="21" xfId="0" applyNumberFormat="1" applyFont="1" applyBorder="1"/>
    <xf numFmtId="0" fontId="11" fillId="0" borderId="2" xfId="0" applyFont="1" applyBorder="1"/>
    <xf numFmtId="0" fontId="11" fillId="0" borderId="20" xfId="0" applyFont="1" applyBorder="1"/>
    <xf numFmtId="0" fontId="11" fillId="0" borderId="21" xfId="0" applyFont="1" applyBorder="1"/>
    <xf numFmtId="0" fontId="6" fillId="0" borderId="25" xfId="0" applyFont="1" applyBorder="1"/>
    <xf numFmtId="0" fontId="6" fillId="0" borderId="26" xfId="0" applyFont="1" applyBorder="1"/>
    <xf numFmtId="0" fontId="6" fillId="0" borderId="19" xfId="0" applyFont="1" applyBorder="1"/>
    <xf numFmtId="0" fontId="10" fillId="0" borderId="12" xfId="0" applyFont="1" applyBorder="1"/>
    <xf numFmtId="0" fontId="9" fillId="0" borderId="2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8" fillId="0" borderId="29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10" fillId="0" borderId="12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0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9" fontId="7" fillId="0" borderId="18" xfId="0" applyNumberFormat="1" applyFont="1" applyBorder="1" applyAlignment="1">
      <alignment vertical="center"/>
    </xf>
    <xf numFmtId="9" fontId="7" fillId="0" borderId="26" xfId="0" applyNumberFormat="1" applyFont="1" applyBorder="1" applyAlignment="1">
      <alignment vertical="center"/>
    </xf>
    <xf numFmtId="9" fontId="7" fillId="0" borderId="19" xfId="0" applyNumberFormat="1" applyFont="1" applyBorder="1" applyAlignment="1">
      <alignment vertical="center"/>
    </xf>
    <xf numFmtId="0" fontId="10" fillId="0" borderId="13" xfId="0" applyFont="1" applyBorder="1" applyAlignment="1">
      <alignment wrapText="1"/>
    </xf>
    <xf numFmtId="1" fontId="10" fillId="0" borderId="5" xfId="0" applyNumberFormat="1" applyFont="1" applyBorder="1" applyAlignment="1">
      <alignment vertical="center" wrapText="1"/>
    </xf>
    <xf numFmtId="0" fontId="14" fillId="0" borderId="31" xfId="0" applyFont="1" applyBorder="1"/>
    <xf numFmtId="0" fontId="8" fillId="0" borderId="35" xfId="0" applyFont="1" applyBorder="1" applyAlignment="1">
      <alignment vertical="center" wrapText="1"/>
    </xf>
    <xf numFmtId="0" fontId="6" fillId="0" borderId="18" xfId="0" applyFont="1" applyBorder="1"/>
    <xf numFmtId="0" fontId="11" fillId="0" borderId="35" xfId="0" applyFont="1" applyBorder="1" applyAlignment="1">
      <alignment vertical="center" wrapText="1"/>
    </xf>
    <xf numFmtId="0" fontId="14" fillId="0" borderId="32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14" fillId="0" borderId="36" xfId="0" applyFont="1" applyBorder="1"/>
    <xf numFmtId="0" fontId="14" fillId="0" borderId="37" xfId="0" applyFont="1" applyBorder="1"/>
    <xf numFmtId="0" fontId="14" fillId="0" borderId="38" xfId="0" applyFont="1" applyBorder="1"/>
    <xf numFmtId="0" fontId="10" fillId="0" borderId="39" xfId="0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10" fillId="0" borderId="41" xfId="0" applyFont="1" applyBorder="1" applyAlignment="1">
      <alignment vertical="center"/>
    </xf>
    <xf numFmtId="9" fontId="6" fillId="2" borderId="16" xfId="0" applyNumberFormat="1" applyFont="1" applyFill="1" applyBorder="1"/>
    <xf numFmtId="9" fontId="6" fillId="2" borderId="5" xfId="0" applyNumberFormat="1" applyFont="1" applyFill="1" applyBorder="1"/>
    <xf numFmtId="9" fontId="6" fillId="2" borderId="7" xfId="0" applyNumberFormat="1" applyFont="1" applyFill="1" applyBorder="1"/>
    <xf numFmtId="0" fontId="11" fillId="2" borderId="17" xfId="0" applyFont="1" applyFill="1" applyBorder="1" applyAlignment="1">
      <alignment vertical="center" wrapText="1"/>
    </xf>
    <xf numFmtId="0" fontId="6" fillId="2" borderId="43" xfId="0" applyFont="1" applyFill="1" applyBorder="1"/>
    <xf numFmtId="0" fontId="6" fillId="2" borderId="42" xfId="0" applyFont="1" applyFill="1" applyBorder="1"/>
    <xf numFmtId="0" fontId="6" fillId="2" borderId="15" xfId="0" applyFont="1" applyFill="1" applyBorder="1"/>
    <xf numFmtId="0" fontId="11" fillId="2" borderId="20" xfId="0" applyFont="1" applyFill="1" applyBorder="1"/>
    <xf numFmtId="0" fontId="11" fillId="2" borderId="4" xfId="0" applyFont="1" applyFill="1" applyBorder="1"/>
    <xf numFmtId="0" fontId="11" fillId="2" borderId="6" xfId="0" applyFont="1" applyFill="1" applyBorder="1"/>
    <xf numFmtId="0" fontId="11" fillId="2" borderId="2" xfId="0" applyFont="1" applyFill="1" applyBorder="1"/>
    <xf numFmtId="9" fontId="6" fillId="2" borderId="3" xfId="0" applyNumberFormat="1" applyFont="1" applyFill="1" applyBorder="1"/>
    <xf numFmtId="0" fontId="11" fillId="2" borderId="23" xfId="0" applyFont="1" applyFill="1" applyBorder="1" applyAlignment="1">
      <alignment vertical="center" wrapText="1"/>
    </xf>
    <xf numFmtId="0" fontId="11" fillId="2" borderId="24" xfId="0" applyFont="1" applyFill="1" applyBorder="1" applyAlignment="1">
      <alignment vertical="center" wrapText="1"/>
    </xf>
    <xf numFmtId="0" fontId="6" fillId="2" borderId="14" xfId="0" applyFont="1" applyFill="1" applyBorder="1"/>
    <xf numFmtId="0" fontId="11" fillId="2" borderId="35" xfId="0" applyFont="1" applyFill="1" applyBorder="1" applyAlignment="1">
      <alignment vertical="center" wrapText="1"/>
    </xf>
    <xf numFmtId="0" fontId="11" fillId="0" borderId="0" xfId="0" applyFont="1"/>
    <xf numFmtId="9" fontId="6" fillId="0" borderId="0" xfId="0" applyNumberFormat="1" applyFont="1"/>
    <xf numFmtId="0" fontId="11" fillId="2" borderId="21" xfId="0" applyFont="1" applyFill="1" applyBorder="1"/>
    <xf numFmtId="0" fontId="6" fillId="2" borderId="44" xfId="0" applyFont="1" applyFill="1" applyBorder="1"/>
    <xf numFmtId="9" fontId="6" fillId="2" borderId="22" xfId="0" applyNumberFormat="1" applyFont="1" applyFill="1" applyBorder="1"/>
    <xf numFmtId="0" fontId="11" fillId="2" borderId="10" xfId="0" applyFont="1" applyFill="1" applyBorder="1"/>
    <xf numFmtId="0" fontId="11" fillId="2" borderId="28" xfId="0" applyFont="1" applyFill="1" applyBorder="1"/>
    <xf numFmtId="0" fontId="11" fillId="2" borderId="45" xfId="0" applyFont="1" applyFill="1" applyBorder="1"/>
    <xf numFmtId="0" fontId="15" fillId="0" borderId="0" xfId="0" applyFont="1"/>
    <xf numFmtId="0" fontId="10" fillId="0" borderId="46" xfId="0" applyFont="1" applyBorder="1" applyAlignment="1">
      <alignment wrapText="1"/>
    </xf>
    <xf numFmtId="0" fontId="10" fillId="0" borderId="47" xfId="0" applyFont="1" applyBorder="1" applyAlignment="1">
      <alignment wrapText="1"/>
    </xf>
    <xf numFmtId="0" fontId="10" fillId="0" borderId="48" xfId="0" applyFont="1" applyBorder="1" applyAlignment="1">
      <alignment wrapText="1"/>
    </xf>
    <xf numFmtId="0" fontId="14" fillId="0" borderId="49" xfId="0" applyFont="1" applyBorder="1"/>
    <xf numFmtId="0" fontId="16" fillId="0" borderId="8" xfId="0" applyFont="1" applyBorder="1"/>
    <xf numFmtId="1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right" vertical="center"/>
    </xf>
    <xf numFmtId="0" fontId="0" fillId="0" borderId="0" xfId="0" applyAlignment="1">
      <alignment horizontal="right"/>
    </xf>
    <xf numFmtId="1" fontId="17" fillId="0" borderId="0" xfId="0" applyNumberFormat="1" applyFont="1" applyAlignment="1">
      <alignment horizontal="left" vertical="center"/>
    </xf>
    <xf numFmtId="0" fontId="17" fillId="0" borderId="0" xfId="0" applyFont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8" xfId="0" applyFont="1" applyBorder="1"/>
    <xf numFmtId="9" fontId="1" fillId="0" borderId="0" xfId="0" applyNumberFormat="1" applyFont="1"/>
  </cellXfs>
  <cellStyles count="1">
    <cellStyle name="Standard" xfId="0" builtinId="0"/>
  </cellStyles>
  <dxfs count="72">
    <dxf>
      <font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name val="Calibri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</dxf>
    <dxf>
      <font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>
        <left/>
        <right/>
        <top/>
        <bottom/>
      </border>
    </dxf>
    <dxf>
      <font>
        <name val="Calibri"/>
        <scheme val="minor"/>
      </font>
    </dxf>
    <dxf>
      <font>
        <name val="Calibri"/>
        <scheme val="minor"/>
      </font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rgb="FFD0D0D0"/>
        </patternFill>
      </fill>
      <alignment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rgb="FFD0D0D0"/>
        </patternFill>
      </fill>
      <alignment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rgb="FFD0D0D0"/>
        </patternFill>
      </fill>
      <alignment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/>
      </fill>
      <alignment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/>
        <right/>
        <top/>
        <bottom/>
      </border>
    </dxf>
    <dxf>
      <font>
        <sz val="11"/>
        <color rgb="FF000000"/>
        <name val="Calibri"/>
        <scheme val="minor"/>
      </font>
      <fill>
        <patternFill patternType="none"/>
      </fill>
      <alignment vertical="center"/>
    </dxf>
    <dxf>
      <font>
        <sz val="11"/>
        <color rgb="FF000000"/>
        <name val="Calibri"/>
        <scheme val="minor"/>
      </font>
      <fill>
        <patternFill patternType="none"/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rk Buddenbrock | KLJB Münster" id="{9664495D-6C4D-43A3-AA6B-269FDD1C7D91}" userId="S::buddenbrock@kljb-muenster.de::2d54c8df-6c8b-440f-9c97-8170bfb8b2cd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604816-1B16-463F-8F7A-6B5AA8C1B073}" name="Tabelle2" displayName="Tabelle2" ref="A1:G152" totalsRowShown="0" headerRowDxfId="26" dataDxfId="25" tableBorderDxfId="24">
  <autoFilter ref="A1:G152" xr:uid="{B0604816-1B16-463F-8F7A-6B5AA8C1B073}"/>
  <tableColumns count="7">
    <tableColumn id="1" xr3:uid="{4692B4BF-3E9C-4EDB-8C3C-BFBED9797805}" name="Bezirk" dataDxfId="23"/>
    <tableColumn id="2" xr3:uid="{DE9A9710-03BD-4E35-9CDD-0258D9E1516E}" name="Ortsgruppe" dataDxfId="22"/>
    <tableColumn id="3" xr3:uid="{E3F69736-0C45-4347-87ED-F76FF62A0951}" name="zahlend 2025" dataDxfId="21"/>
    <tableColumn id="4" xr3:uid="{66C3BDEA-7CE5-4F08-8DCD-1C2EB897A3DE}" name="Neu 2023" dataDxfId="20"/>
    <tableColumn id="7" xr3:uid="{3076F1A9-8043-4BB5-BEC4-962604885E13}" name="Zweit MG 2023" dataDxfId="19"/>
    <tableColumn id="5" xr3:uid="{24B93CBE-6B27-4143-9B93-903250B890A0}" name="Gesamt-Mitgleider" dataDxfId="18">
      <calculatedColumnFormula>SUM(Tabelle2[[#This Row],[zahlend 2025]]:Tabelle2[[#This Row],[Neu 2023]])</calculatedColumnFormula>
    </tableColumn>
    <tableColumn id="6" xr3:uid="{68ECE768-4D60-452B-A74C-D231B1B7DC67}" name="Alter Stimmschlüssel" dataDxfId="17">
      <calculatedColumnFormula>IF(C2&gt;100,6,IF(C2&gt;50,4,IF(C2&gt;10,2,1)))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11C3F7-848F-4851-9E34-6878998D361C}" name="Tabelle1" displayName="Tabelle1" ref="A1:G13" totalsRowCount="1" headerRowDxfId="16" dataDxfId="15" tableBorderDxfId="14">
  <autoFilter ref="A1:G12" xr:uid="{3111C3F7-848F-4851-9E34-6878998D361C}"/>
  <tableColumns count="7">
    <tableColumn id="1" xr3:uid="{E1E19DE6-0D48-4D05-81EE-1587F311E50B}" name="Bezirk" dataDxfId="12" totalsRowDxfId="13"/>
    <tableColumn id="2" xr3:uid="{A4673A2F-C777-4048-9B7C-AA48EB8F8AF4}" name="Ortsgruppen" totalsRowFunction="custom" dataDxfId="10" totalsRowDxfId="11">
      <calculatedColumnFormula>COUNTIF('Hilfstabelle-Ortsgruppen'!A:A,'Hilfstabelle-Bezirke'!A2)</calculatedColumnFormula>
      <totalsRowFormula>SUM(B2:B12)</totalsRowFormula>
    </tableColumn>
    <tableColumn id="3" xr3:uid="{0592F9BB-A942-430A-985E-2A134CC20197}" name="ordentliche Mitglieder" totalsRowFunction="custom" dataDxfId="8" totalsRowDxfId="9">
      <calculatedColumnFormula>SUMIF('Hilfstabelle-Ortsgruppen'!$A:$A,'Hilfstabelle-Bezirke'!$A2,'Hilfstabelle-Ortsgruppen'!$C:$C)</calculatedColumnFormula>
      <totalsRowFormula>SUM(C2:C12)</totalsRowFormula>
    </tableColumn>
    <tableColumn id="4" xr3:uid="{A376B73A-08F1-4BCA-916A-7FF40FE019DE}" name="Neumitglieder" totalsRowFunction="custom" dataDxfId="6" totalsRowDxfId="7">
      <calculatedColumnFormula>SUMIF('Hilfstabelle-Ortsgruppen'!$A:$A,'Hilfstabelle-Bezirke'!$A2,'Hilfstabelle-Ortsgruppen'!$D:$D)</calculatedColumnFormula>
      <totalsRowFormula>SUM(D2:D12)</totalsRowFormula>
    </tableColumn>
    <tableColumn id="5" xr3:uid="{C695B874-CE37-4E86-B27A-CD755D6869DF}" name="Gesamt-Mitglieder" totalsRowFunction="custom" dataDxfId="4" totalsRowDxfId="5">
      <calculatedColumnFormula>SUMIF('Hilfstabelle-Ortsgruppen'!$A:$A,'Hilfstabelle-Bezirke'!$A2,'Hilfstabelle-Ortsgruppen'!$F:$F)</calculatedColumnFormula>
      <totalsRowFormula>SUM(E2:E12)</totalsRowFormula>
    </tableColumn>
    <tableColumn id="6" xr3:uid="{D57D8451-803E-4D79-AC0C-DA21A916DD8F}" name="prozentuale Verteilung Gesamtmitglieder" dataDxfId="2" totalsRowDxfId="3">
      <calculatedColumnFormula>Tabelle1[[#This Row],[Gesamt-Mitglieder]]/Tabelle1[[#Totals],[Gesamt-Mitglieder]]</calculatedColumnFormula>
    </tableColumn>
    <tableColumn id="7" xr3:uid="{400D5282-C04C-4830-AAE5-B7254A89B4E7}" name="Alter Stimmschlüssel" totalsRowFunction="custom" dataDxfId="0" totalsRowDxfId="1">
      <totalsRowFormula>SUM(G2:G12)</totalsRow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2" dT="2026-02-12T13:39:25.85" personId="{9664495D-6C4D-43A3-AA6B-269FDD1C7D91}" id="{0BB5C953-D6A4-4B4B-8D75-C15805AAB084}">
    <text>Diese staffelung funktioniert nicht, da sie teilweise zu einer negativen Hare-Quote führt</text>
  </threadedComment>
</ThreadedComments>
</file>

<file path=xl/worksheets/_rels/sheet1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C5B27-7930-4E2F-B4F7-D5EF2D53EE37}">
  <sheetPr>
    <pageSetUpPr fitToPage="1"/>
  </sheetPr>
  <dimension ref="A2:W41"/>
  <sheetViews>
    <sheetView tabSelected="1" workbookViewId="0">
      <selection activeCell="T18" sqref="T18"/>
    </sheetView>
  </sheetViews>
  <sheetFormatPr defaultColWidth="9.140625" defaultRowHeight="15"/>
  <cols>
    <col min="1" max="1" width="30.7109375" style="5" customWidth="1"/>
    <col min="2" max="2" width="12.7109375" style="5" customWidth="1"/>
    <col min="3" max="3" width="25.7109375" style="5" customWidth="1"/>
    <col min="4" max="4" width="16.7109375" style="5" customWidth="1"/>
    <col min="5" max="5" width="20.7109375" style="5" customWidth="1"/>
    <col min="6" max="6" width="5.7109375" style="5" customWidth="1"/>
    <col min="7" max="9" width="20.7109375" style="5" customWidth="1"/>
    <col min="10" max="10" width="5.7109375" style="5" customWidth="1"/>
    <col min="11" max="12" width="20.7109375" style="5" customWidth="1"/>
    <col min="13" max="13" width="5.7109375" style="5" customWidth="1"/>
    <col min="14" max="15" width="20.7109375" style="5" customWidth="1"/>
    <col min="16" max="16" width="5.7109375" style="5" customWidth="1"/>
    <col min="17" max="18" width="20.7109375" style="5" customWidth="1"/>
    <col min="19" max="19" width="10.7109375" style="5" customWidth="1"/>
    <col min="20" max="21" width="20.7109375" style="5" customWidth="1"/>
    <col min="22" max="22" width="5.7109375" style="5" customWidth="1"/>
    <col min="23" max="23" width="20.7109375" style="5" customWidth="1"/>
    <col min="24" max="16384" width="9.140625" style="5"/>
  </cols>
  <sheetData>
    <row r="2" spans="1:23" ht="21">
      <c r="A2" s="4" t="s">
        <v>0</v>
      </c>
      <c r="B2" s="4"/>
    </row>
    <row r="3" spans="1:23" ht="21">
      <c r="A3" s="4"/>
    </row>
    <row r="4" spans="1:23" s="7" customFormat="1" ht="18" customHeight="1">
      <c r="A4" s="6" t="s">
        <v>1</v>
      </c>
      <c r="G4" s="6" t="s">
        <v>2</v>
      </c>
    </row>
    <row r="5" spans="1:23" ht="8.25" customHeight="1"/>
    <row r="6" spans="1:23" s="11" customFormat="1" ht="30" customHeight="1">
      <c r="A6" s="21" t="s">
        <v>3</v>
      </c>
      <c r="B6" s="71" t="s">
        <v>1</v>
      </c>
      <c r="C6" s="72" t="s">
        <v>4</v>
      </c>
      <c r="D6" s="72" t="s">
        <v>5</v>
      </c>
      <c r="E6" s="73" t="s">
        <v>6</v>
      </c>
      <c r="G6" s="50" t="s">
        <v>7</v>
      </c>
      <c r="H6" s="57" t="s">
        <v>8</v>
      </c>
      <c r="I6" s="22" t="s">
        <v>9</v>
      </c>
      <c r="K6" s="50" t="s">
        <v>10</v>
      </c>
      <c r="L6" s="51" t="s">
        <v>11</v>
      </c>
      <c r="N6" s="50" t="s">
        <v>12</v>
      </c>
      <c r="O6" s="51" t="s">
        <v>13</v>
      </c>
      <c r="Q6" s="50" t="s">
        <v>14</v>
      </c>
      <c r="R6" s="51" t="s">
        <v>13</v>
      </c>
      <c r="T6" s="110" t="s">
        <v>15</v>
      </c>
      <c r="U6" s="111" t="s">
        <v>13</v>
      </c>
      <c r="W6" s="113" t="s">
        <v>16</v>
      </c>
    </row>
    <row r="7" spans="1:23" ht="18" customHeight="1">
      <c r="A7" s="126" t="s">
        <v>17</v>
      </c>
      <c r="B7" s="76">
        <f>SUM(C7:D7)</f>
        <v>2824</v>
      </c>
      <c r="C7" s="124">
        <f>_xlfn.XLOOKUP(Diözesanebene!$A7,
 'Hilfstabelle-Bezirke'!$A:$A,
 'Hilfstabelle-Bezirke'!$C:$C)</f>
        <v>2653</v>
      </c>
      <c r="D7" s="67">
        <f>_xlfn.XLOOKUP(Diözesanebene!$A7,
 'Hilfstabelle-Bezirke'!$A:$A,
 'Hilfstabelle-Bezirke'!$D:$D)</f>
        <v>171</v>
      </c>
      <c r="E7" s="79">
        <f>B7/B$24</f>
        <v>0.13994053518334984</v>
      </c>
      <c r="G7" s="53">
        <f>H$23</f>
        <v>2</v>
      </c>
      <c r="H7" s="54">
        <f>INT(C7/H$28)</f>
        <v>6</v>
      </c>
      <c r="I7" s="64">
        <f>SUM(G7:H7)</f>
        <v>8</v>
      </c>
      <c r="K7" s="58">
        <f>(C7/H$28)-H7</f>
        <v>0.967740336967295</v>
      </c>
      <c r="L7" s="59">
        <f>IF(K7&gt;=H$29,1,0)</f>
        <v>1</v>
      </c>
      <c r="N7" s="47">
        <f>SUM(I7,L7)</f>
        <v>9</v>
      </c>
      <c r="O7" s="48">
        <f>N7/H$38</f>
        <v>0.13235294117647059</v>
      </c>
      <c r="Q7" s="61">
        <f>IF(N7&gt;=H$27,H$27,N7)</f>
        <v>8</v>
      </c>
      <c r="R7" s="48">
        <f>Q7/H$40</f>
        <v>0.10810810810810811</v>
      </c>
      <c r="T7" s="108">
        <v>7</v>
      </c>
      <c r="U7" s="109">
        <f>T7 / $T$21</f>
        <v>9.7222222222222224E-2</v>
      </c>
      <c r="W7" s="112">
        <f>Q7-T7</f>
        <v>1</v>
      </c>
    </row>
    <row r="8" spans="1:23" ht="18" customHeight="1">
      <c r="A8" s="126" t="s">
        <v>18</v>
      </c>
      <c r="B8" s="77">
        <f t="shared" ref="B8:B17" si="0">SUM(C8:D8)</f>
        <v>887</v>
      </c>
      <c r="C8" s="123">
        <f>_xlfn.XLOOKUP(Diözesanebene!$A8,
 'Hilfstabelle-Bezirke'!$A:$A,
 'Hilfstabelle-Bezirke'!$C:$C)</f>
        <v>826</v>
      </c>
      <c r="D8" s="8">
        <f>_xlfn.XLOOKUP(Diözesanebene!$A8,
 'Hilfstabelle-Bezirke'!$A:$A,
 'Hilfstabelle-Bezirke'!$D:$D)</f>
        <v>61</v>
      </c>
      <c r="E8" s="80">
        <f>B8/B$24</f>
        <v>4.3954410307234883E-2</v>
      </c>
      <c r="G8" s="24">
        <f>H$23</f>
        <v>2</v>
      </c>
      <c r="H8" s="55">
        <f>INT(C8/H$28)</f>
        <v>2</v>
      </c>
      <c r="I8" s="65">
        <f t="shared" ref="I8:I17" si="1">SUM(G8:H8)</f>
        <v>4</v>
      </c>
      <c r="K8" s="45">
        <f>(C8/H$28)-H8</f>
        <v>0.16937561942517343</v>
      </c>
      <c r="L8" s="18">
        <f>IF(K8&gt;=H$29,1,0)</f>
        <v>0</v>
      </c>
      <c r="N8" s="17">
        <f t="shared" ref="N8:N17" si="2">SUM(I8,L8)</f>
        <v>4</v>
      </c>
      <c r="O8" s="46">
        <f>N8/H$38</f>
        <v>5.8823529411764705E-2</v>
      </c>
      <c r="Q8" s="62">
        <f>IF(N8&gt;=H$27,H$27,N8)</f>
        <v>4</v>
      </c>
      <c r="R8" s="46">
        <f>Q8/H$40</f>
        <v>5.4054054054054057E-2</v>
      </c>
      <c r="T8" s="105">
        <v>5</v>
      </c>
      <c r="U8" s="98">
        <f t="shared" ref="U8:U17" si="3">T8 / $T$21</f>
        <v>6.9444444444444448E-2</v>
      </c>
      <c r="W8" s="103">
        <f t="shared" ref="W8:W27" si="4">Q8-T8</f>
        <v>-1</v>
      </c>
    </row>
    <row r="9" spans="1:23" ht="18" customHeight="1">
      <c r="A9" s="126" t="s">
        <v>19</v>
      </c>
      <c r="B9" s="77">
        <f t="shared" ref="B9" si="5">SUM(C9:D9)</f>
        <v>1603</v>
      </c>
      <c r="C9" s="123">
        <f>_xlfn.XLOOKUP(Diözesanebene!$A9,
 'Hilfstabelle-Bezirke'!$A:$A,
 'Hilfstabelle-Bezirke'!$C:$C)</f>
        <v>1512</v>
      </c>
      <c r="D9" s="8">
        <f>_xlfn.XLOOKUP(Diözesanebene!$A9,
 'Hilfstabelle-Bezirke'!$A:$A,
 'Hilfstabelle-Bezirke'!$D:$D)</f>
        <v>91</v>
      </c>
      <c r="E9" s="80">
        <f>B9/B$24</f>
        <v>7.9435084241823592E-2</v>
      </c>
      <c r="G9" s="24">
        <f>H$23</f>
        <v>2</v>
      </c>
      <c r="H9" s="55">
        <f>INT(C9/H$28)</f>
        <v>3</v>
      </c>
      <c r="I9" s="65">
        <f t="shared" ref="I9" si="6">SUM(G9:H9)</f>
        <v>5</v>
      </c>
      <c r="K9" s="45">
        <f>(C9/H$28)-H9</f>
        <v>0.9710604558969278</v>
      </c>
      <c r="L9" s="18">
        <f>IF(K9&gt;=H$29,1,0)</f>
        <v>1</v>
      </c>
      <c r="N9" s="17">
        <f t="shared" ref="N9" si="7">SUM(I9,L9)</f>
        <v>6</v>
      </c>
      <c r="O9" s="46">
        <f>N9/H$38</f>
        <v>8.8235294117647065E-2</v>
      </c>
      <c r="Q9" s="62">
        <f>IF(N9&gt;=H$27,H$27,N9)</f>
        <v>6</v>
      </c>
      <c r="R9" s="46">
        <f>Q9/H$40</f>
        <v>8.1081081081081086E-2</v>
      </c>
      <c r="T9" s="105">
        <v>6</v>
      </c>
      <c r="U9" s="98">
        <f t="shared" ref="U9" si="8">T9 / $T$21</f>
        <v>8.3333333333333329E-2</v>
      </c>
      <c r="W9" s="103">
        <f t="shared" ref="W9" si="9">Q9-T9</f>
        <v>0</v>
      </c>
    </row>
    <row r="10" spans="1:23" ht="18" customHeight="1">
      <c r="A10" s="126" t="s">
        <v>20</v>
      </c>
      <c r="B10" s="77">
        <f t="shared" si="0"/>
        <v>2325</v>
      </c>
      <c r="C10" s="123">
        <f>_xlfn.XLOOKUP(Diözesanebene!$A10,
 'Hilfstabelle-Bezirke'!$A:$A,
 'Hilfstabelle-Bezirke'!$C:$C)</f>
        <v>2180</v>
      </c>
      <c r="D10" s="8">
        <f>_xlfn.XLOOKUP(Diözesanebene!$A10,
 'Hilfstabelle-Bezirke'!$A:$A,
 'Hilfstabelle-Bezirke'!$D:$D)</f>
        <v>145</v>
      </c>
      <c r="E10" s="80">
        <f>B10/B$24</f>
        <v>0.11521308225966304</v>
      </c>
      <c r="G10" s="24">
        <f>H$23</f>
        <v>2</v>
      </c>
      <c r="H10" s="55">
        <f>INT(C10/H$28)</f>
        <v>5</v>
      </c>
      <c r="I10" s="65">
        <f t="shared" si="1"/>
        <v>7</v>
      </c>
      <c r="K10" s="45">
        <f>(C10/H$28)-H10</f>
        <v>0.72547076313181424</v>
      </c>
      <c r="L10" s="18">
        <f>IF(K10&gt;=H$29,1,0)</f>
        <v>1</v>
      </c>
      <c r="N10" s="17">
        <f t="shared" si="2"/>
        <v>8</v>
      </c>
      <c r="O10" s="46">
        <f>N10/H$38</f>
        <v>0.11764705882352941</v>
      </c>
      <c r="Q10" s="62">
        <f>IF(N10&gt;=H$27,H$27,N10)</f>
        <v>8</v>
      </c>
      <c r="R10" s="46">
        <f>Q10/H$40</f>
        <v>0.10810810810810811</v>
      </c>
      <c r="T10" s="105">
        <v>7</v>
      </c>
      <c r="U10" s="98">
        <f t="shared" si="3"/>
        <v>9.7222222222222224E-2</v>
      </c>
      <c r="W10" s="103">
        <f t="shared" si="4"/>
        <v>1</v>
      </c>
    </row>
    <row r="11" spans="1:23" ht="18" customHeight="1">
      <c r="A11" s="126" t="s">
        <v>21</v>
      </c>
      <c r="B11" s="77">
        <f t="shared" si="0"/>
        <v>1517</v>
      </c>
      <c r="C11" s="123">
        <f>_xlfn.XLOOKUP(Diözesanebene!$A11,
 'Hilfstabelle-Bezirke'!$A:$A,
 'Hilfstabelle-Bezirke'!$C:$C)</f>
        <v>1320</v>
      </c>
      <c r="D11" s="8">
        <f>_xlfn.XLOOKUP(Diözesanebene!$A11,
 'Hilfstabelle-Bezirke'!$A:$A,
 'Hilfstabelle-Bezirke'!$D:$D)</f>
        <v>197</v>
      </c>
      <c r="E11" s="80">
        <f>B11/B$24</f>
        <v>7.517343904856294E-2</v>
      </c>
      <c r="G11" s="24">
        <f>H$23</f>
        <v>2</v>
      </c>
      <c r="H11" s="55">
        <f>INT(C11/H$28)</f>
        <v>3</v>
      </c>
      <c r="I11" s="65">
        <f t="shared" si="1"/>
        <v>5</v>
      </c>
      <c r="K11" s="45">
        <f>(C11/H$28)-H11</f>
        <v>0.46679881070366713</v>
      </c>
      <c r="L11" s="18">
        <f>IF(K11&gt;=H$29,1,0)</f>
        <v>1</v>
      </c>
      <c r="N11" s="17">
        <f t="shared" si="2"/>
        <v>6</v>
      </c>
      <c r="O11" s="46">
        <f>N11/H$38</f>
        <v>8.8235294117647065E-2</v>
      </c>
      <c r="Q11" s="62">
        <f>IF(N11&gt;=H$27,H$27,N11)</f>
        <v>6</v>
      </c>
      <c r="R11" s="46">
        <f>Q11/H$40</f>
        <v>8.1081081081081086E-2</v>
      </c>
      <c r="T11" s="105">
        <v>6</v>
      </c>
      <c r="U11" s="98">
        <f t="shared" si="3"/>
        <v>8.3333333333333329E-2</v>
      </c>
      <c r="W11" s="103">
        <f t="shared" si="4"/>
        <v>0</v>
      </c>
    </row>
    <row r="12" spans="1:23" ht="18" customHeight="1">
      <c r="A12" s="126" t="s">
        <v>22</v>
      </c>
      <c r="B12" s="77">
        <f t="shared" si="0"/>
        <v>1856</v>
      </c>
      <c r="C12" s="123">
        <f>_xlfn.XLOOKUP(Diözesanebene!$A12,
 'Hilfstabelle-Bezirke'!$A:$A,
 'Hilfstabelle-Bezirke'!$C:$C)</f>
        <v>1718</v>
      </c>
      <c r="D12" s="8">
        <f>_xlfn.XLOOKUP(Diözesanebene!$A12,
 'Hilfstabelle-Bezirke'!$A:$A,
 'Hilfstabelle-Bezirke'!$D:$D)</f>
        <v>138</v>
      </c>
      <c r="E12" s="80">
        <f>B12/B$24</f>
        <v>9.1972249752229937E-2</v>
      </c>
      <c r="G12" s="24">
        <f>H$23</f>
        <v>2</v>
      </c>
      <c r="H12" s="55">
        <f>INT(C12/H$28)</f>
        <v>4</v>
      </c>
      <c r="I12" s="65">
        <f t="shared" si="1"/>
        <v>6</v>
      </c>
      <c r="K12" s="45">
        <f>(C12/H$28)-H12</f>
        <v>0.51209117938553028</v>
      </c>
      <c r="L12" s="18">
        <f>IF(K12&gt;=H$29,1,0)</f>
        <v>1</v>
      </c>
      <c r="N12" s="17">
        <f t="shared" si="2"/>
        <v>7</v>
      </c>
      <c r="O12" s="46">
        <f>N12/H$38</f>
        <v>0.10294117647058823</v>
      </c>
      <c r="Q12" s="62">
        <f>IF(N12&gt;=H$27,H$27,N12)</f>
        <v>7</v>
      </c>
      <c r="R12" s="46">
        <f>Q12/H$40</f>
        <v>9.45945945945946E-2</v>
      </c>
      <c r="T12" s="105">
        <v>7</v>
      </c>
      <c r="U12" s="98">
        <f t="shared" si="3"/>
        <v>9.7222222222222224E-2</v>
      </c>
      <c r="W12" s="103">
        <f t="shared" si="4"/>
        <v>0</v>
      </c>
    </row>
    <row r="13" spans="1:23" ht="18" customHeight="1">
      <c r="A13" s="126" t="s">
        <v>23</v>
      </c>
      <c r="B13" s="77">
        <f t="shared" si="0"/>
        <v>2314</v>
      </c>
      <c r="C13" s="123">
        <f>_xlfn.XLOOKUP(Diözesanebene!$A13,
 'Hilfstabelle-Bezirke'!$A:$A,
 'Hilfstabelle-Bezirke'!$C:$C)</f>
        <v>2147</v>
      </c>
      <c r="D13" s="8">
        <f>_xlfn.XLOOKUP(Diözesanebene!$A13,
 'Hilfstabelle-Bezirke'!$A:$A,
 'Hilfstabelle-Bezirke'!$D:$D)</f>
        <v>167</v>
      </c>
      <c r="E13" s="80">
        <f>B13/B$24</f>
        <v>0.11466798810703667</v>
      </c>
      <c r="G13" s="24">
        <f>H$23</f>
        <v>2</v>
      </c>
      <c r="H13" s="55">
        <f>INT(C13/H$28)</f>
        <v>5</v>
      </c>
      <c r="I13" s="65">
        <f t="shared" si="1"/>
        <v>7</v>
      </c>
      <c r="K13" s="45">
        <f>(C13/H$28)-H13</f>
        <v>0.63880079286422209</v>
      </c>
      <c r="L13" s="18">
        <f>IF(K13&gt;=H$29,1,0)</f>
        <v>1</v>
      </c>
      <c r="N13" s="17">
        <f t="shared" si="2"/>
        <v>8</v>
      </c>
      <c r="O13" s="46">
        <f>N13/H$38</f>
        <v>0.11764705882352941</v>
      </c>
      <c r="Q13" s="62">
        <f>IF(N13&gt;=H$27,H$27,N13)</f>
        <v>8</v>
      </c>
      <c r="R13" s="46">
        <f>Q13/H$40</f>
        <v>0.10810810810810811</v>
      </c>
      <c r="T13" s="105">
        <v>7</v>
      </c>
      <c r="U13" s="98">
        <f t="shared" si="3"/>
        <v>9.7222222222222224E-2</v>
      </c>
      <c r="W13" s="103">
        <f t="shared" si="4"/>
        <v>1</v>
      </c>
    </row>
    <row r="14" spans="1:23" ht="18" customHeight="1">
      <c r="A14" s="126" t="s">
        <v>24</v>
      </c>
      <c r="B14" s="77">
        <f t="shared" si="0"/>
        <v>1441</v>
      </c>
      <c r="C14" s="123">
        <f>_xlfn.XLOOKUP(Diözesanebene!$A14,
 'Hilfstabelle-Bezirke'!$A:$A,
 'Hilfstabelle-Bezirke'!$C:$C)</f>
        <v>1295</v>
      </c>
      <c r="D14" s="8">
        <f>_xlfn.XLOOKUP(Diözesanebene!$A14,
 'Hilfstabelle-Bezirke'!$A:$A,
 'Hilfstabelle-Bezirke'!$D:$D)</f>
        <v>146</v>
      </c>
      <c r="E14" s="80">
        <f>B14/B$24</f>
        <v>7.1407333994053523E-2</v>
      </c>
      <c r="G14" s="24">
        <f>H$23</f>
        <v>2</v>
      </c>
      <c r="H14" s="55">
        <f>INT(C14/H$28)</f>
        <v>3</v>
      </c>
      <c r="I14" s="65">
        <f t="shared" si="1"/>
        <v>5</v>
      </c>
      <c r="K14" s="45">
        <f>(C14/H$28)-H14</f>
        <v>0.40113974231912808</v>
      </c>
      <c r="L14" s="18">
        <f>IF(K14&gt;=H$29,1,0)</f>
        <v>0</v>
      </c>
      <c r="N14" s="17">
        <f t="shared" si="2"/>
        <v>5</v>
      </c>
      <c r="O14" s="46">
        <f>N14/H$38</f>
        <v>7.3529411764705885E-2</v>
      </c>
      <c r="Q14" s="62">
        <f>IF(N14&gt;=H$27,H$27,N14)</f>
        <v>5</v>
      </c>
      <c r="R14" s="46">
        <f>Q14/H$40</f>
        <v>6.7567567567567571E-2</v>
      </c>
      <c r="T14" s="105">
        <v>6</v>
      </c>
      <c r="U14" s="98">
        <f t="shared" si="3"/>
        <v>8.3333333333333329E-2</v>
      </c>
      <c r="W14" s="103">
        <f t="shared" si="4"/>
        <v>-1</v>
      </c>
    </row>
    <row r="15" spans="1:23" ht="18" customHeight="1">
      <c r="A15" s="126" t="s">
        <v>25</v>
      </c>
      <c r="B15" s="77">
        <f t="shared" si="0"/>
        <v>2864</v>
      </c>
      <c r="C15" s="123">
        <f>_xlfn.XLOOKUP(Diözesanebene!$A15,
 'Hilfstabelle-Bezirke'!$A:$A,
 'Hilfstabelle-Bezirke'!$C:$C)</f>
        <v>2741</v>
      </c>
      <c r="D15" s="8">
        <f>_xlfn.XLOOKUP(Diözesanebene!$A15,
 'Hilfstabelle-Bezirke'!$A:$A,
 'Hilfstabelle-Bezirke'!$D:$D)</f>
        <v>123</v>
      </c>
      <c r="E15" s="80">
        <f>B15/B$24</f>
        <v>0.14192269573835481</v>
      </c>
      <c r="G15" s="24">
        <f>H$23</f>
        <v>2</v>
      </c>
      <c r="H15" s="55">
        <f>INT(C15/H$28)</f>
        <v>7</v>
      </c>
      <c r="I15" s="65">
        <f t="shared" si="1"/>
        <v>9</v>
      </c>
      <c r="K15" s="45">
        <f>(C15/H$28)-H15</f>
        <v>0.1988602576808729</v>
      </c>
      <c r="L15" s="18">
        <f>IF(K15&gt;=H$29,1,0)</f>
        <v>0</v>
      </c>
      <c r="N15" s="17">
        <f t="shared" si="2"/>
        <v>9</v>
      </c>
      <c r="O15" s="46">
        <f>N15/H$38</f>
        <v>0.13235294117647059</v>
      </c>
      <c r="Q15" s="62">
        <f>IF(N15&gt;=H$27,H$27,N15)</f>
        <v>8</v>
      </c>
      <c r="R15" s="46">
        <f>Q15/H$40</f>
        <v>0.10810810810810811</v>
      </c>
      <c r="T15" s="105">
        <v>7</v>
      </c>
      <c r="U15" s="98">
        <f t="shared" si="3"/>
        <v>9.7222222222222224E-2</v>
      </c>
      <c r="W15" s="103">
        <f t="shared" si="4"/>
        <v>1</v>
      </c>
    </row>
    <row r="16" spans="1:23" ht="18" customHeight="1">
      <c r="A16" s="126" t="s">
        <v>26</v>
      </c>
      <c r="B16" s="77">
        <f t="shared" si="0"/>
        <v>2184</v>
      </c>
      <c r="C16" s="123">
        <f>_xlfn.XLOOKUP(Diözesanebene!$A16,
 'Hilfstabelle-Bezirke'!$A:$A,
 'Hilfstabelle-Bezirke'!$C:$C)</f>
        <v>1902</v>
      </c>
      <c r="D16" s="8">
        <f>_xlfn.XLOOKUP(Diözesanebene!$A16,
 'Hilfstabelle-Bezirke'!$A:$A,
 'Hilfstabelle-Bezirke'!$D:$D)</f>
        <v>282</v>
      </c>
      <c r="E16" s="80">
        <f>B16/B$24</f>
        <v>0.10822596630327057</v>
      </c>
      <c r="G16" s="24">
        <f>H$23</f>
        <v>2</v>
      </c>
      <c r="H16" s="55">
        <f>INT(C16/H$28)</f>
        <v>4</v>
      </c>
      <c r="I16" s="65">
        <f t="shared" si="1"/>
        <v>6</v>
      </c>
      <c r="K16" s="45">
        <f>(C16/H$28)-H16</f>
        <v>0.99534192269573829</v>
      </c>
      <c r="L16" s="18">
        <f>IF(K16&gt;=H$29,1,0)</f>
        <v>1</v>
      </c>
      <c r="N16" s="17">
        <f t="shared" si="2"/>
        <v>7</v>
      </c>
      <c r="O16" s="46">
        <f>N16/H$38</f>
        <v>0.10294117647058823</v>
      </c>
      <c r="Q16" s="62">
        <f>IF(N16&gt;=H$27,H$27,N16)</f>
        <v>7</v>
      </c>
      <c r="R16" s="46">
        <f>Q16/H$40</f>
        <v>9.45945945945946E-2</v>
      </c>
      <c r="T16" s="105">
        <v>7</v>
      </c>
      <c r="U16" s="98">
        <f t="shared" si="3"/>
        <v>9.7222222222222224E-2</v>
      </c>
      <c r="W16" s="103">
        <f t="shared" si="4"/>
        <v>0</v>
      </c>
    </row>
    <row r="17" spans="1:23" ht="18" customHeight="1">
      <c r="A17" s="136" t="s">
        <v>27</v>
      </c>
      <c r="B17" s="78">
        <f t="shared" si="0"/>
        <v>2059</v>
      </c>
      <c r="C17" s="125">
        <f>_xlfn.XLOOKUP(Diözesanebene!$A17,
 'Hilfstabelle-Bezirke'!$A:$A,
 'Hilfstabelle-Bezirke'!$C:$C)</f>
        <v>1886</v>
      </c>
      <c r="D17" s="9">
        <f>_xlfn.XLOOKUP(Diözesanebene!$A17,
 'Hilfstabelle-Bezirke'!$A:$A,
 'Hilfstabelle-Bezirke'!$D:$D)</f>
        <v>173</v>
      </c>
      <c r="E17" s="81">
        <f>B17/B$24</f>
        <v>0.10203171456888008</v>
      </c>
      <c r="G17" s="28">
        <f>H$23</f>
        <v>2</v>
      </c>
      <c r="H17" s="56">
        <f>INT(C17/H$28)</f>
        <v>4</v>
      </c>
      <c r="I17" s="66">
        <f t="shared" si="1"/>
        <v>6</v>
      </c>
      <c r="K17" s="60">
        <f>(C17/H$28)-H17</f>
        <v>0.95332011892963386</v>
      </c>
      <c r="L17" s="20">
        <f>IF(K17&gt;=H$29,1,0)</f>
        <v>1</v>
      </c>
      <c r="N17" s="19">
        <f t="shared" si="2"/>
        <v>7</v>
      </c>
      <c r="O17" s="49">
        <f>N17/H$38</f>
        <v>0.10294117647058823</v>
      </c>
      <c r="Q17" s="63">
        <f>IF(N17&gt;=H$27,H$27,N17)</f>
        <v>7</v>
      </c>
      <c r="R17" s="49">
        <f>Q17/H$40</f>
        <v>9.45945945945946E-2</v>
      </c>
      <c r="T17" s="116">
        <v>7</v>
      </c>
      <c r="U17" s="118">
        <f t="shared" si="3"/>
        <v>9.7222222222222224E-2</v>
      </c>
      <c r="W17" s="104">
        <f t="shared" si="4"/>
        <v>0</v>
      </c>
    </row>
    <row r="18" spans="1:23" ht="5.25" customHeight="1">
      <c r="T18" s="114"/>
      <c r="U18" s="115"/>
    </row>
    <row r="19" spans="1:23" ht="5.25" customHeight="1">
      <c r="T19" s="114"/>
      <c r="U19" s="115"/>
    </row>
    <row r="20" spans="1:23" ht="5.25" customHeight="1">
      <c r="T20" s="114"/>
      <c r="U20" s="115"/>
    </row>
    <row r="21" spans="1:23" ht="18" customHeight="1">
      <c r="A21" s="10" t="s">
        <v>28</v>
      </c>
      <c r="B21" s="11"/>
      <c r="C21" s="11"/>
      <c r="D21" s="11"/>
      <c r="G21" s="23" t="s">
        <v>29</v>
      </c>
      <c r="K21" s="52"/>
      <c r="N21" s="122">
        <f>SUM(N7:N17)</f>
        <v>76</v>
      </c>
      <c r="Q21" s="122">
        <f>SUM(Q7:Q17)</f>
        <v>74</v>
      </c>
      <c r="T21" s="122">
        <f>SUM(T7:T17)</f>
        <v>72</v>
      </c>
      <c r="U21" s="115"/>
      <c r="W21" s="122">
        <f>Q21-T21</f>
        <v>2</v>
      </c>
    </row>
    <row r="22" spans="1:23" ht="8.25" customHeight="1">
      <c r="A22" s="11"/>
      <c r="B22" s="11"/>
      <c r="C22" s="11"/>
      <c r="D22" s="11"/>
      <c r="T22" s="114"/>
      <c r="U22" s="115"/>
    </row>
    <row r="23" spans="1:23" ht="30" customHeight="1">
      <c r="A23" s="12" t="s">
        <v>30</v>
      </c>
      <c r="B23" s="13">
        <f>ROWS(A7:A17)</f>
        <v>11</v>
      </c>
      <c r="C23" s="14"/>
      <c r="D23" s="14"/>
      <c r="G23" s="29" t="s">
        <v>31</v>
      </c>
      <c r="H23" s="30">
        <f>Hilfstabelle!B18</f>
        <v>2</v>
      </c>
      <c r="T23" s="114"/>
      <c r="U23" s="115"/>
    </row>
    <row r="24" spans="1:23" ht="30" customHeight="1">
      <c r="A24" s="15" t="s">
        <v>32</v>
      </c>
      <c r="B24" s="16">
        <f>SUM(C7:C17)</f>
        <v>20180</v>
      </c>
      <c r="C24" s="14"/>
      <c r="D24" s="14"/>
      <c r="G24" s="31" t="s">
        <v>33</v>
      </c>
      <c r="H24" s="83">
        <f>Hilfstabelle!B17</f>
        <v>75</v>
      </c>
      <c r="T24" s="114"/>
      <c r="U24" s="115"/>
    </row>
    <row r="25" spans="1:23" ht="30" customHeight="1">
      <c r="G25" s="31" t="s">
        <v>34</v>
      </c>
      <c r="H25" s="32">
        <f>B23*H23</f>
        <v>22</v>
      </c>
      <c r="T25" s="114"/>
      <c r="U25" s="115"/>
    </row>
    <row r="26" spans="1:23" ht="30" customHeight="1">
      <c r="G26" s="31" t="s">
        <v>35</v>
      </c>
      <c r="H26" s="32">
        <f>H24-H25</f>
        <v>53</v>
      </c>
      <c r="T26" s="114"/>
      <c r="U26" s="115"/>
    </row>
    <row r="27" spans="1:23" ht="30" customHeight="1">
      <c r="G27" s="33" t="s">
        <v>36</v>
      </c>
      <c r="H27" s="32">
        <f>Hilfstabelle!B19</f>
        <v>8</v>
      </c>
      <c r="T27" s="114"/>
      <c r="U27" s="115"/>
    </row>
    <row r="28" spans="1:23" ht="30" customHeight="1">
      <c r="G28" s="34" t="s">
        <v>37</v>
      </c>
      <c r="H28" s="35">
        <f>B$24 / H$26</f>
        <v>380.75471698113205</v>
      </c>
    </row>
    <row r="29" spans="1:23" ht="30" customHeight="1">
      <c r="G29" s="36" t="s">
        <v>38</v>
      </c>
      <c r="H29" s="37">
        <f>SMALL(K7:K17, COUNT(K7:K17)-H$37+1)</f>
        <v>0.46679881070366713</v>
      </c>
    </row>
    <row r="30" spans="1:23" ht="5.25" customHeight="1">
      <c r="G30" s="39"/>
      <c r="H30" s="40"/>
    </row>
    <row r="31" spans="1:23" ht="5.25" customHeight="1">
      <c r="G31" s="39"/>
      <c r="H31" s="40"/>
    </row>
    <row r="32" spans="1:23" ht="5.25" customHeight="1">
      <c r="G32" s="11"/>
      <c r="H32" s="11"/>
    </row>
    <row r="33" spans="7:8" ht="18" customHeight="1">
      <c r="G33" s="38" t="s">
        <v>39</v>
      </c>
      <c r="H33" s="11"/>
    </row>
    <row r="34" spans="7:8" ht="8.25" customHeight="1">
      <c r="G34" s="38"/>
      <c r="H34" s="11"/>
    </row>
    <row r="35" spans="7:8" ht="30" customHeight="1">
      <c r="G35" s="41" t="s">
        <v>40</v>
      </c>
      <c r="H35" s="42">
        <f>B23*H23</f>
        <v>22</v>
      </c>
    </row>
    <row r="36" spans="7:8" ht="30" customHeight="1">
      <c r="G36" s="31" t="s">
        <v>41</v>
      </c>
      <c r="H36" s="32">
        <f>SUM(H7:H17)</f>
        <v>46</v>
      </c>
    </row>
    <row r="37" spans="7:8" ht="30" customHeight="1">
      <c r="G37" s="31" t="s">
        <v>42</v>
      </c>
      <c r="H37" s="32">
        <f>SUM(K7:K17)</f>
        <v>7.0000000000000027</v>
      </c>
    </row>
    <row r="38" spans="7:8" ht="45" customHeight="1">
      <c r="G38" s="31" t="s">
        <v>43</v>
      </c>
      <c r="H38" s="32">
        <f>SUM(I7:I17)</f>
        <v>68</v>
      </c>
    </row>
    <row r="39" spans="7:8" ht="45" customHeight="1">
      <c r="G39" s="31" t="s">
        <v>44</v>
      </c>
      <c r="H39" s="32">
        <f>SUM(N7:N17)</f>
        <v>76</v>
      </c>
    </row>
    <row r="40" spans="7:8" ht="45" customHeight="1">
      <c r="G40" s="31" t="s">
        <v>45</v>
      </c>
      <c r="H40" s="32">
        <f>SUM(Q7:Q17)</f>
        <v>74</v>
      </c>
    </row>
    <row r="41" spans="7:8" ht="30" customHeight="1">
      <c r="G41" s="43" t="s">
        <v>46</v>
      </c>
      <c r="H41" s="44">
        <f>H24-H40</f>
        <v>1</v>
      </c>
    </row>
  </sheetData>
  <sheetProtection sheet="1" objects="1" scenarios="1"/>
  <conditionalFormatting sqref="Q7:Q17">
    <cfRule type="cellIs" dxfId="71" priority="4" operator="equal">
      <formula>$H$27</formula>
    </cfRule>
  </conditionalFormatting>
  <conditionalFormatting sqref="H26 H28">
    <cfRule type="cellIs" dxfId="70" priority="3" operator="lessThan">
      <formula>0</formula>
    </cfRule>
  </conditionalFormatting>
  <conditionalFormatting sqref="W7:W17">
    <cfRule type="cellIs" dxfId="69" priority="1" operator="lessThan">
      <formula>0</formula>
    </cfRule>
  </conditionalFormatting>
  <conditionalFormatting sqref="W7:W17">
    <cfRule type="cellIs" dxfId="68" priority="2" operator="greaterThan">
      <formula>0</formula>
    </cfRule>
  </conditionalFormatting>
  <printOptions horizontalCentered="1" verticalCentered="1"/>
  <pageMargins left="0.25" right="0.25" top="0.75" bottom="0.75" header="0.3" footer="0.3"/>
  <pageSetup paperSize="8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0FF8-61F2-4768-809E-8D2773257A83}">
  <sheetPr>
    <pageSetUpPr fitToPage="1"/>
  </sheetPr>
  <dimension ref="A2:W43"/>
  <sheetViews>
    <sheetView topLeftCell="A3" workbookViewId="0">
      <selection activeCell="A19" sqref="A19"/>
    </sheetView>
  </sheetViews>
  <sheetFormatPr defaultColWidth="9.140625" defaultRowHeight="15"/>
  <cols>
    <col min="1" max="1" width="30.7109375" style="5" customWidth="1"/>
    <col min="2" max="2" width="12.7109375" style="5" customWidth="1"/>
    <col min="3" max="3" width="25.7109375" style="5" customWidth="1"/>
    <col min="4" max="4" width="16.7109375" style="5" customWidth="1"/>
    <col min="5" max="5" width="20.7109375" style="5" customWidth="1"/>
    <col min="6" max="6" width="5.7109375" style="5" customWidth="1"/>
    <col min="7" max="9" width="20.7109375" style="5" customWidth="1"/>
    <col min="10" max="10" width="5.7109375" style="5" customWidth="1"/>
    <col min="11" max="12" width="20.7109375" style="5" customWidth="1"/>
    <col min="13" max="13" width="5.7109375" style="5" customWidth="1"/>
    <col min="14" max="15" width="20.7109375" style="5" customWidth="1"/>
    <col min="16" max="16" width="5.7109375" style="5" customWidth="1"/>
    <col min="17" max="18" width="20.7109375" style="5" customWidth="1"/>
    <col min="19" max="19" width="10.7109375" style="5" customWidth="1"/>
    <col min="20" max="21" width="20.7109375" style="5" customWidth="1"/>
    <col min="22" max="22" width="5.7109375" style="5" customWidth="1"/>
    <col min="23" max="23" width="20.7109375" style="5" customWidth="1"/>
    <col min="24" max="16384" width="9.140625" style="5"/>
  </cols>
  <sheetData>
    <row r="2" spans="1:23" ht="21">
      <c r="A2" s="4" t="s">
        <v>25</v>
      </c>
      <c r="B2" s="4"/>
    </row>
    <row r="3" spans="1:23" ht="21">
      <c r="A3" s="4"/>
    </row>
    <row r="4" spans="1:23" s="7" customFormat="1" ht="18" customHeight="1">
      <c r="A4" s="6" t="s">
        <v>1</v>
      </c>
      <c r="G4" s="6" t="s">
        <v>2</v>
      </c>
    </row>
    <row r="5" spans="1:23" ht="8.25" customHeight="1"/>
    <row r="6" spans="1:23" s="11" customFormat="1" ht="30" customHeight="1">
      <c r="A6" s="21" t="s">
        <v>47</v>
      </c>
      <c r="B6" s="71" t="s">
        <v>1</v>
      </c>
      <c r="C6" s="72" t="s">
        <v>4</v>
      </c>
      <c r="D6" s="72" t="s">
        <v>5</v>
      </c>
      <c r="E6" s="73" t="s">
        <v>48</v>
      </c>
      <c r="G6" s="50" t="s">
        <v>7</v>
      </c>
      <c r="H6" s="57" t="s">
        <v>8</v>
      </c>
      <c r="I6" s="22" t="s">
        <v>9</v>
      </c>
      <c r="K6" s="50" t="s">
        <v>10</v>
      </c>
      <c r="L6" s="51" t="s">
        <v>11</v>
      </c>
      <c r="N6" s="50" t="s">
        <v>12</v>
      </c>
      <c r="O6" s="51" t="s">
        <v>13</v>
      </c>
      <c r="Q6" s="50" t="s">
        <v>14</v>
      </c>
      <c r="R6" s="51" t="s">
        <v>13</v>
      </c>
      <c r="T6" s="110" t="s">
        <v>15</v>
      </c>
      <c r="U6" s="111" t="s">
        <v>13</v>
      </c>
      <c r="W6" s="113" t="s">
        <v>16</v>
      </c>
    </row>
    <row r="7" spans="1:23" ht="18" customHeight="1">
      <c r="A7" s="84" t="s">
        <v>155</v>
      </c>
      <c r="B7" s="76">
        <f>SUM(C7:D7)</f>
        <v>193</v>
      </c>
      <c r="C7" s="74" cm="1">
        <f t="array" ref="C7">_xlfn.XLOOKUP(1,
 ('Hilfstabelle-Ortsgruppen'!$B:$B=Steinfurt!$A7)*
 ('Hilfstabelle-Ortsgruppen'!$A:$A=A$2),
 'Hilfstabelle-Ortsgruppen'!$C:$C)</f>
        <v>193</v>
      </c>
      <c r="D7" s="67" cm="1">
        <f t="array" ref="D7">_xlfn.XLOOKUP(1,
 ('Hilfstabelle-Ortsgruppen'!$B:$B=Steinfurt!$A7)*
 ('Hilfstabelle-Ortsgruppen'!$A:$A=A$2),
 'Hilfstabelle-Ortsgruppen'!$D:$D)</f>
        <v>0</v>
      </c>
      <c r="E7" s="79">
        <f>B7/B$26</f>
        <v>7.0412258299890548E-2</v>
      </c>
      <c r="G7" s="53">
        <f>H$25</f>
        <v>2</v>
      </c>
      <c r="H7" s="54">
        <f>INT(C7/H$30)</f>
        <v>2</v>
      </c>
      <c r="I7" s="64">
        <f>SUM(G7:H7)</f>
        <v>4</v>
      </c>
      <c r="K7" s="58">
        <f>(C7/H$30)-H7</f>
        <v>0.39401678219627856</v>
      </c>
      <c r="L7" s="59">
        <f>IF(K7&gt;=H$31,1,0)</f>
        <v>0</v>
      </c>
      <c r="N7" s="47">
        <f>SUM(I7,L7)</f>
        <v>4</v>
      </c>
      <c r="O7" s="48">
        <f>N7/H$40</f>
        <v>7.5471698113207544E-2</v>
      </c>
      <c r="Q7" s="61">
        <f>IF(N7&gt;=H$29,H$29,N7)</f>
        <v>4</v>
      </c>
      <c r="R7" s="48">
        <f>Q7/H$42</f>
        <v>6.8965517241379309E-2</v>
      </c>
      <c r="T7" s="108" cm="1">
        <f t="array" ref="T7">_xlfn.XLOOKUP(1,
 ('Hilfstabelle-Ortsgruppen'!$B:$B=Steinfurt!$A7)*
 ('Hilfstabelle-Ortsgruppen'!$A:$A=A$2),
 'Hilfstabelle-Ortsgruppen'!$G:$G)</f>
        <v>6</v>
      </c>
      <c r="U7" s="109">
        <f>T7 / $T$23</f>
        <v>8.5714285714285715E-2</v>
      </c>
      <c r="W7" s="112">
        <f>Q7-T7</f>
        <v>-2</v>
      </c>
    </row>
    <row r="8" spans="1:23" ht="18" customHeight="1">
      <c r="A8" s="84" t="s">
        <v>156</v>
      </c>
      <c r="B8" s="77">
        <f t="shared" ref="B8:B19" si="0">SUM(C8:D8)</f>
        <v>77</v>
      </c>
      <c r="C8" s="75" cm="1">
        <f t="array" ref="C8">_xlfn.XLOOKUP(1,
 ('Hilfstabelle-Ortsgruppen'!$B:$B=Steinfurt!$A8)*
 ('Hilfstabelle-Ortsgruppen'!$A:$A=A$2),
 'Hilfstabelle-Ortsgruppen'!$C:$C)</f>
        <v>73</v>
      </c>
      <c r="D8" s="8" cm="1">
        <f t="array" ref="D8">_xlfn.XLOOKUP(1,
 ('Hilfstabelle-Ortsgruppen'!$B:$B=Steinfurt!$A8)*
 ('Hilfstabelle-Ortsgruppen'!$A:$A=A$2),
 'Hilfstabelle-Ortsgruppen'!$D:$D)</f>
        <v>4</v>
      </c>
      <c r="E8" s="80">
        <f>B8/B$26</f>
        <v>2.8091937249179133E-2</v>
      </c>
      <c r="G8" s="24">
        <f>H$25</f>
        <v>2</v>
      </c>
      <c r="H8" s="55">
        <f>INT(C8/H$30)</f>
        <v>0</v>
      </c>
      <c r="I8" s="65">
        <f t="shared" ref="I8:I19" si="1">SUM(G8:H8)</f>
        <v>2</v>
      </c>
      <c r="K8" s="45">
        <f>(C8/H$30)-H8</f>
        <v>0.90550893834367008</v>
      </c>
      <c r="L8" s="18">
        <f>IF(K8&gt;=H$31,1,0)</f>
        <v>1</v>
      </c>
      <c r="N8" s="17">
        <f t="shared" ref="N8:N19" si="2">SUM(I8,L8)</f>
        <v>3</v>
      </c>
      <c r="O8" s="46">
        <f>N8/H$40</f>
        <v>5.6603773584905662E-2</v>
      </c>
      <c r="Q8" s="62">
        <f>IF(N8&gt;=H$29,H$29,N8)</f>
        <v>3</v>
      </c>
      <c r="R8" s="46">
        <f>Q8/H$42</f>
        <v>5.1724137931034482E-2</v>
      </c>
      <c r="T8" s="106" cm="1">
        <f t="array" ref="T8">_xlfn.XLOOKUP(1,
 ('Hilfstabelle-Ortsgruppen'!$B:$B=Steinfurt!$A8)*
 ('Hilfstabelle-Ortsgruppen'!$A:$A=A$2),
 'Hilfstabelle-Ortsgruppen'!$G:$G)</f>
        <v>4</v>
      </c>
      <c r="U8" s="99">
        <f t="shared" ref="U8:U19" si="3">T8 / $T$23</f>
        <v>5.7142857142857141E-2</v>
      </c>
      <c r="W8" s="103">
        <f t="shared" ref="W8:W26" si="4">Q8-T8</f>
        <v>-1</v>
      </c>
    </row>
    <row r="9" spans="1:23" ht="18" customHeight="1">
      <c r="A9" s="84" t="s">
        <v>157</v>
      </c>
      <c r="B9" s="77">
        <f t="shared" si="0"/>
        <v>368</v>
      </c>
      <c r="C9" s="75" cm="1">
        <f t="array" ref="C9">_xlfn.XLOOKUP(1,
 ('Hilfstabelle-Ortsgruppen'!$B:$B=Steinfurt!$A9)*
 ('Hilfstabelle-Ortsgruppen'!$A:$A=A$2),
 'Hilfstabelle-Ortsgruppen'!$C:$C)</f>
        <v>368</v>
      </c>
      <c r="D9" s="8" cm="1">
        <f t="array" ref="D9">_xlfn.XLOOKUP(1,
 ('Hilfstabelle-Ortsgruppen'!$B:$B=Steinfurt!$A9)*
 ('Hilfstabelle-Ortsgruppen'!$A:$A=A$2),
 'Hilfstabelle-Ortsgruppen'!$D:$D)</f>
        <v>0</v>
      </c>
      <c r="E9" s="80">
        <f>B9/B$26</f>
        <v>0.13425757022984311</v>
      </c>
      <c r="G9" s="24">
        <f>H$25</f>
        <v>2</v>
      </c>
      <c r="H9" s="55">
        <f>INT(C9/H$30)</f>
        <v>4</v>
      </c>
      <c r="I9" s="65">
        <f t="shared" si="1"/>
        <v>6</v>
      </c>
      <c r="K9" s="45">
        <f>(C9/H$30)-H9</f>
        <v>0.56475738781466589</v>
      </c>
      <c r="L9" s="18">
        <f>IF(K9&gt;=H$31,1,0)</f>
        <v>1</v>
      </c>
      <c r="N9" s="17">
        <f t="shared" si="2"/>
        <v>7</v>
      </c>
      <c r="O9" s="46">
        <f>N9/H$40</f>
        <v>0.13207547169811321</v>
      </c>
      <c r="Q9" s="62">
        <f>IF(N9&gt;=H$29,H$29,N9)</f>
        <v>6</v>
      </c>
      <c r="R9" s="46">
        <f>Q9/H$42</f>
        <v>0.10344827586206896</v>
      </c>
      <c r="T9" s="106" cm="1">
        <f t="array" ref="T9">_xlfn.XLOOKUP(1,
 ('Hilfstabelle-Ortsgruppen'!$B:$B=Steinfurt!$A9)*
 ('Hilfstabelle-Ortsgruppen'!$A:$A=A$2),
 'Hilfstabelle-Ortsgruppen'!$G:$G)</f>
        <v>6</v>
      </c>
      <c r="U9" s="99">
        <f t="shared" si="3"/>
        <v>8.5714285714285715E-2</v>
      </c>
      <c r="W9" s="103">
        <f t="shared" si="4"/>
        <v>0</v>
      </c>
    </row>
    <row r="10" spans="1:23" ht="18" customHeight="1">
      <c r="A10" s="84" t="s">
        <v>158</v>
      </c>
      <c r="B10" s="77">
        <f t="shared" si="0"/>
        <v>50</v>
      </c>
      <c r="C10" s="75" cm="1">
        <f t="array" ref="C10">_xlfn.XLOOKUP(1,
 ('Hilfstabelle-Ortsgruppen'!$B:$B=Steinfurt!$A10)*
 ('Hilfstabelle-Ortsgruppen'!$A:$A=A$2),
 'Hilfstabelle-Ortsgruppen'!$C:$C)</f>
        <v>45</v>
      </c>
      <c r="D10" s="8" cm="1">
        <f t="array" ref="D10">_xlfn.XLOOKUP(1,
 ('Hilfstabelle-Ortsgruppen'!$B:$B=Steinfurt!$A10)*
 ('Hilfstabelle-Ortsgruppen'!$A:$A=A$2),
 'Hilfstabelle-Ortsgruppen'!$D:$D)</f>
        <v>5</v>
      </c>
      <c r="E10" s="80">
        <f>B10/B$26</f>
        <v>1.8241517694272163E-2</v>
      </c>
      <c r="G10" s="24">
        <f>H$25</f>
        <v>2</v>
      </c>
      <c r="H10" s="55">
        <f>INT(C10/H$30)</f>
        <v>0</v>
      </c>
      <c r="I10" s="65">
        <f t="shared" si="1"/>
        <v>2</v>
      </c>
      <c r="K10" s="45">
        <f>(C10/H$30)-H10</f>
        <v>0.55819044144472818</v>
      </c>
      <c r="L10" s="18">
        <f>IF(K10&gt;=H$31,1,0)</f>
        <v>0</v>
      </c>
      <c r="N10" s="17">
        <f t="shared" si="2"/>
        <v>2</v>
      </c>
      <c r="O10" s="46">
        <f>N10/H$40</f>
        <v>3.7735849056603772E-2</v>
      </c>
      <c r="Q10" s="62">
        <f>IF(N10&gt;=H$29,H$29,N10)</f>
        <v>2</v>
      </c>
      <c r="R10" s="46">
        <f>Q10/H$42</f>
        <v>3.4482758620689655E-2</v>
      </c>
      <c r="T10" s="106" cm="1">
        <f t="array" ref="T10">_xlfn.XLOOKUP(1,
 ('Hilfstabelle-Ortsgruppen'!$B:$B=Steinfurt!$A10)*
 ('Hilfstabelle-Ortsgruppen'!$A:$A=A$2),
 'Hilfstabelle-Ortsgruppen'!$G:$G)</f>
        <v>2</v>
      </c>
      <c r="U10" s="99">
        <f t="shared" si="3"/>
        <v>2.8571428571428571E-2</v>
      </c>
      <c r="W10" s="103">
        <f t="shared" si="4"/>
        <v>0</v>
      </c>
    </row>
    <row r="11" spans="1:23" ht="18" customHeight="1">
      <c r="A11" s="84" t="s">
        <v>159</v>
      </c>
      <c r="B11" s="77">
        <f t="shared" si="0"/>
        <v>82</v>
      </c>
      <c r="C11" s="75" cm="1">
        <f t="array" ref="C11">_xlfn.XLOOKUP(1,
 ('Hilfstabelle-Ortsgruppen'!$B:$B=Steinfurt!$A11)*
 ('Hilfstabelle-Ortsgruppen'!$A:$A=A$2),
 'Hilfstabelle-Ortsgruppen'!$C:$C)</f>
        <v>82</v>
      </c>
      <c r="D11" s="8" cm="1">
        <f t="array" ref="D11">_xlfn.XLOOKUP(1,
 ('Hilfstabelle-Ortsgruppen'!$B:$B=Steinfurt!$A11)*
 ('Hilfstabelle-Ortsgruppen'!$A:$A=A$2),
 'Hilfstabelle-Ortsgruppen'!$D:$D)</f>
        <v>0</v>
      </c>
      <c r="E11" s="80">
        <f>B11/B$26</f>
        <v>2.9916089018606349E-2</v>
      </c>
      <c r="G11" s="24">
        <f>H$25</f>
        <v>2</v>
      </c>
      <c r="H11" s="55">
        <f>INT(C11/H$30)</f>
        <v>1</v>
      </c>
      <c r="I11" s="65">
        <f t="shared" si="1"/>
        <v>3</v>
      </c>
      <c r="K11" s="45">
        <f>(C11/H$30)-H11</f>
        <v>1.7147026632615692E-2</v>
      </c>
      <c r="L11" s="18">
        <f>IF(K11&gt;=H$31,1,0)</f>
        <v>0</v>
      </c>
      <c r="N11" s="17">
        <f t="shared" si="2"/>
        <v>3</v>
      </c>
      <c r="O11" s="46">
        <f>N11/H$40</f>
        <v>5.6603773584905662E-2</v>
      </c>
      <c r="Q11" s="62">
        <f>IF(N11&gt;=H$29,H$29,N11)</f>
        <v>3</v>
      </c>
      <c r="R11" s="46">
        <f>Q11/H$42</f>
        <v>5.1724137931034482E-2</v>
      </c>
      <c r="T11" s="106" cm="1">
        <f t="array" ref="T11">_xlfn.XLOOKUP(1,
 ('Hilfstabelle-Ortsgruppen'!$B:$B=Steinfurt!$A11)*
 ('Hilfstabelle-Ortsgruppen'!$A:$A=A$2),
 'Hilfstabelle-Ortsgruppen'!$G:$G)</f>
        <v>4</v>
      </c>
      <c r="U11" s="99">
        <f t="shared" si="3"/>
        <v>5.7142857142857141E-2</v>
      </c>
      <c r="W11" s="103">
        <f t="shared" si="4"/>
        <v>-1</v>
      </c>
    </row>
    <row r="12" spans="1:23" ht="18" customHeight="1">
      <c r="A12" s="84" t="s">
        <v>160</v>
      </c>
      <c r="B12" s="77">
        <f t="shared" si="0"/>
        <v>280</v>
      </c>
      <c r="C12" s="75" cm="1">
        <f t="array" ref="C12">_xlfn.XLOOKUP(1,
 ('Hilfstabelle-Ortsgruppen'!$B:$B=Steinfurt!$A12)*
 ('Hilfstabelle-Ortsgruppen'!$A:$A=A$2),
 'Hilfstabelle-Ortsgruppen'!$C:$C)</f>
        <v>241</v>
      </c>
      <c r="D12" s="8" cm="1">
        <f t="array" ref="D12">_xlfn.XLOOKUP(1,
 ('Hilfstabelle-Ortsgruppen'!$B:$B=Steinfurt!$A12)*
 ('Hilfstabelle-Ortsgruppen'!$A:$A=A$2),
 'Hilfstabelle-Ortsgruppen'!$D:$D)</f>
        <v>39</v>
      </c>
      <c r="E12" s="80">
        <f>B12/B$26</f>
        <v>0.10215249908792412</v>
      </c>
      <c r="G12" s="24">
        <f>H$25</f>
        <v>2</v>
      </c>
      <c r="H12" s="55">
        <f>INT(C12/H$30)</f>
        <v>2</v>
      </c>
      <c r="I12" s="65">
        <f t="shared" si="1"/>
        <v>4</v>
      </c>
      <c r="K12" s="45">
        <f>(C12/H$30)-H12</f>
        <v>0.98941991973732168</v>
      </c>
      <c r="L12" s="18">
        <f>IF(K12&gt;=H$31,1,0)</f>
        <v>1</v>
      </c>
      <c r="N12" s="17">
        <f t="shared" si="2"/>
        <v>5</v>
      </c>
      <c r="O12" s="46">
        <f>N12/H$40</f>
        <v>9.4339622641509441E-2</v>
      </c>
      <c r="Q12" s="62">
        <f>IF(N12&gt;=H$29,H$29,N12)</f>
        <v>5</v>
      </c>
      <c r="R12" s="46">
        <f>Q12/H$42</f>
        <v>8.6206896551724144E-2</v>
      </c>
      <c r="T12" s="106" cm="1">
        <f t="array" ref="T12">_xlfn.XLOOKUP(1,
 ('Hilfstabelle-Ortsgruppen'!$B:$B=Steinfurt!$A12)*
 ('Hilfstabelle-Ortsgruppen'!$A:$A=A$2),
 'Hilfstabelle-Ortsgruppen'!$G:$G)</f>
        <v>6</v>
      </c>
      <c r="U12" s="99">
        <f t="shared" si="3"/>
        <v>8.5714285714285715E-2</v>
      </c>
      <c r="W12" s="103">
        <f t="shared" si="4"/>
        <v>-1</v>
      </c>
    </row>
    <row r="13" spans="1:23" ht="18" customHeight="1">
      <c r="A13" s="84" t="s">
        <v>161</v>
      </c>
      <c r="B13" s="77">
        <f t="shared" si="0"/>
        <v>392</v>
      </c>
      <c r="C13" s="75" cm="1">
        <f t="array" ref="C13">_xlfn.XLOOKUP(1,
 ('Hilfstabelle-Ortsgruppen'!$B:$B=Steinfurt!$A13)*
 ('Hilfstabelle-Ortsgruppen'!$A:$A=A$2),
 'Hilfstabelle-Ortsgruppen'!$C:$C)</f>
        <v>373</v>
      </c>
      <c r="D13" s="8" cm="1">
        <f t="array" ref="D13">_xlfn.XLOOKUP(1,
 ('Hilfstabelle-Ortsgruppen'!$B:$B=Steinfurt!$A13)*
 ('Hilfstabelle-Ortsgruppen'!$A:$A=A$2),
 'Hilfstabelle-Ortsgruppen'!$D:$D)</f>
        <v>19</v>
      </c>
      <c r="E13" s="80">
        <f>B13/B$26</f>
        <v>0.14301349872309377</v>
      </c>
      <c r="G13" s="24">
        <f>H$25</f>
        <v>2</v>
      </c>
      <c r="H13" s="55">
        <f>INT(C13/H$30)</f>
        <v>4</v>
      </c>
      <c r="I13" s="65">
        <f t="shared" si="1"/>
        <v>6</v>
      </c>
      <c r="K13" s="45">
        <f>(C13/H$30)-H13</f>
        <v>0.62677854797519128</v>
      </c>
      <c r="L13" s="18">
        <f>IF(K13&gt;=H$31,1,0)</f>
        <v>1</v>
      </c>
      <c r="N13" s="17">
        <f t="shared" si="2"/>
        <v>7</v>
      </c>
      <c r="O13" s="46">
        <f>N13/H$40</f>
        <v>0.13207547169811321</v>
      </c>
      <c r="Q13" s="62">
        <f>IF(N13&gt;=H$29,H$29,N13)</f>
        <v>6</v>
      </c>
      <c r="R13" s="46">
        <f>Q13/H$42</f>
        <v>0.10344827586206896</v>
      </c>
      <c r="T13" s="106" cm="1">
        <f t="array" ref="T13">_xlfn.XLOOKUP(1,
 ('Hilfstabelle-Ortsgruppen'!$B:$B=Steinfurt!$A13)*
 ('Hilfstabelle-Ortsgruppen'!$A:$A=A$2),
 'Hilfstabelle-Ortsgruppen'!$G:$G)</f>
        <v>6</v>
      </c>
      <c r="U13" s="99">
        <f t="shared" si="3"/>
        <v>8.5714285714285715E-2</v>
      </c>
      <c r="W13" s="103">
        <f t="shared" si="4"/>
        <v>0</v>
      </c>
    </row>
    <row r="14" spans="1:23" ht="18" customHeight="1">
      <c r="A14" s="84" t="s">
        <v>162</v>
      </c>
      <c r="B14" s="77">
        <f t="shared" si="0"/>
        <v>266</v>
      </c>
      <c r="C14" s="75" cm="1">
        <f t="array" ref="C14">_xlfn.XLOOKUP(1,
 ('Hilfstabelle-Ortsgruppen'!$B:$B=Steinfurt!$A14)*
 ('Hilfstabelle-Ortsgruppen'!$A:$A=A$2),
 'Hilfstabelle-Ortsgruppen'!$C:$C)</f>
        <v>266</v>
      </c>
      <c r="D14" s="8" cm="1">
        <f t="array" ref="D14">_xlfn.XLOOKUP(1,
 ('Hilfstabelle-Ortsgruppen'!$B:$B=Steinfurt!$A14)*
 ('Hilfstabelle-Ortsgruppen'!$A:$A=A$2),
 'Hilfstabelle-Ortsgruppen'!$D:$D)</f>
        <v>0</v>
      </c>
      <c r="E14" s="80">
        <f>B14/B$26</f>
        <v>9.7044874133527914E-2</v>
      </c>
      <c r="G14" s="24">
        <f>H$25</f>
        <v>2</v>
      </c>
      <c r="H14" s="55">
        <f>INT(C14/H$30)</f>
        <v>3</v>
      </c>
      <c r="I14" s="65">
        <f t="shared" si="1"/>
        <v>5</v>
      </c>
      <c r="K14" s="45">
        <f>(C14/H$30)-H14</f>
        <v>0.29952572053994864</v>
      </c>
      <c r="L14" s="18">
        <f>IF(K14&gt;=H$31,1,0)</f>
        <v>0</v>
      </c>
      <c r="N14" s="17">
        <f t="shared" si="2"/>
        <v>5</v>
      </c>
      <c r="O14" s="46">
        <f>N14/H$40</f>
        <v>9.4339622641509441E-2</v>
      </c>
      <c r="Q14" s="62">
        <f>IF(N14&gt;=H$29,H$29,N14)</f>
        <v>5</v>
      </c>
      <c r="R14" s="46">
        <f>Q14/H$42</f>
        <v>8.6206896551724144E-2</v>
      </c>
      <c r="T14" s="106" cm="1">
        <f t="array" ref="T14">_xlfn.XLOOKUP(1,
 ('Hilfstabelle-Ortsgruppen'!$B:$B=Steinfurt!$A14)*
 ('Hilfstabelle-Ortsgruppen'!$A:$A=A$2),
 'Hilfstabelle-Ortsgruppen'!$G:$G)</f>
        <v>6</v>
      </c>
      <c r="U14" s="99">
        <f t="shared" si="3"/>
        <v>8.5714285714285715E-2</v>
      </c>
      <c r="W14" s="103">
        <f t="shared" si="4"/>
        <v>-1</v>
      </c>
    </row>
    <row r="15" spans="1:23" ht="18" customHeight="1">
      <c r="A15" s="84" t="s">
        <v>163</v>
      </c>
      <c r="B15" s="77">
        <f t="shared" si="0"/>
        <v>147</v>
      </c>
      <c r="C15" s="75" cm="1">
        <f t="array" ref="C15">_xlfn.XLOOKUP(1,
 ('Hilfstabelle-Ortsgruppen'!$B:$B=Steinfurt!$A15)*
 ('Hilfstabelle-Ortsgruppen'!$A:$A=A$2),
 'Hilfstabelle-Ortsgruppen'!$C:$C)</f>
        <v>147</v>
      </c>
      <c r="D15" s="8" cm="1">
        <f t="array" ref="D15">_xlfn.XLOOKUP(1,
 ('Hilfstabelle-Ortsgruppen'!$B:$B=Steinfurt!$A15)*
 ('Hilfstabelle-Ortsgruppen'!$A:$A=A$2),
 'Hilfstabelle-Ortsgruppen'!$D:$D)</f>
        <v>0</v>
      </c>
      <c r="E15" s="80">
        <f>B15/B$26</f>
        <v>5.3630062021160163E-2</v>
      </c>
      <c r="G15" s="24">
        <f>H$25</f>
        <v>2</v>
      </c>
      <c r="H15" s="55">
        <f>INT(C15/H$30)</f>
        <v>1</v>
      </c>
      <c r="I15" s="65">
        <f t="shared" si="1"/>
        <v>3</v>
      </c>
      <c r="K15" s="45">
        <f>(C15/H$30)-H15</f>
        <v>0.82342210871944532</v>
      </c>
      <c r="L15" s="18">
        <f>IF(K15&gt;=H$31,1,0)</f>
        <v>1</v>
      </c>
      <c r="N15" s="17">
        <f t="shared" si="2"/>
        <v>4</v>
      </c>
      <c r="O15" s="46">
        <f>N15/H$40</f>
        <v>7.5471698113207544E-2</v>
      </c>
      <c r="Q15" s="62">
        <f>IF(N15&gt;=H$29,H$29,N15)</f>
        <v>4</v>
      </c>
      <c r="R15" s="46">
        <f>Q15/H$42</f>
        <v>6.8965517241379309E-2</v>
      </c>
      <c r="T15" s="106" cm="1">
        <f t="array" ref="T15">_xlfn.XLOOKUP(1,
 ('Hilfstabelle-Ortsgruppen'!$B:$B=Steinfurt!$A15)*
 ('Hilfstabelle-Ortsgruppen'!$A:$A=A$2),
 'Hilfstabelle-Ortsgruppen'!$G:$G)</f>
        <v>6</v>
      </c>
      <c r="U15" s="99">
        <f t="shared" si="3"/>
        <v>8.5714285714285715E-2</v>
      </c>
      <c r="W15" s="103">
        <f t="shared" si="4"/>
        <v>-2</v>
      </c>
    </row>
    <row r="16" spans="1:23" ht="18" customHeight="1">
      <c r="A16" s="84" t="s">
        <v>164</v>
      </c>
      <c r="B16" s="77">
        <f t="shared" si="0"/>
        <v>309</v>
      </c>
      <c r="C16" s="75" cm="1">
        <f t="array" ref="C16">_xlfn.XLOOKUP(1,
 ('Hilfstabelle-Ortsgruppen'!$B:$B=Steinfurt!$A16)*
 ('Hilfstabelle-Ortsgruppen'!$A:$A=A$2),
 'Hilfstabelle-Ortsgruppen'!$C:$C)</f>
        <v>309</v>
      </c>
      <c r="D16" s="8" cm="1">
        <f t="array" ref="D16">_xlfn.XLOOKUP(1,
 ('Hilfstabelle-Ortsgruppen'!$B:$B=Steinfurt!$A16)*
 ('Hilfstabelle-Ortsgruppen'!$A:$A=A$2),
 'Hilfstabelle-Ortsgruppen'!$D:$D)</f>
        <v>0</v>
      </c>
      <c r="E16" s="80">
        <f>B16/B$26</f>
        <v>0.11273257935060196</v>
      </c>
      <c r="G16" s="24">
        <f>H$25</f>
        <v>2</v>
      </c>
      <c r="H16" s="55">
        <f>INT(C16/H$30)</f>
        <v>3</v>
      </c>
      <c r="I16" s="65">
        <f t="shared" si="1"/>
        <v>5</v>
      </c>
      <c r="K16" s="45">
        <f>(C16/H$30)-H16</f>
        <v>0.83290769792046682</v>
      </c>
      <c r="L16" s="18">
        <f>IF(K16&gt;=H$31,1,0)</f>
        <v>1</v>
      </c>
      <c r="N16" s="17">
        <f t="shared" si="2"/>
        <v>6</v>
      </c>
      <c r="O16" s="46">
        <f>N16/H$40</f>
        <v>0.11320754716981132</v>
      </c>
      <c r="Q16" s="62">
        <f>IF(N16&gt;=H$29,H$29,N16)</f>
        <v>6</v>
      </c>
      <c r="R16" s="46">
        <f>Q16/H$42</f>
        <v>0.10344827586206896</v>
      </c>
      <c r="T16" s="106" cm="1">
        <f t="array" ref="T16">_xlfn.XLOOKUP(1,
 ('Hilfstabelle-Ortsgruppen'!$B:$B=Steinfurt!$A16)*
 ('Hilfstabelle-Ortsgruppen'!$A:$A=A$2),
 'Hilfstabelle-Ortsgruppen'!$G:$G)</f>
        <v>6</v>
      </c>
      <c r="U16" s="99">
        <f t="shared" si="3"/>
        <v>8.5714285714285715E-2</v>
      </c>
      <c r="W16" s="103">
        <f t="shared" si="4"/>
        <v>0</v>
      </c>
    </row>
    <row r="17" spans="1:23" ht="18" customHeight="1">
      <c r="A17" s="84" t="s">
        <v>165</v>
      </c>
      <c r="B17" s="77">
        <f t="shared" si="0"/>
        <v>319</v>
      </c>
      <c r="C17" s="75" cm="1">
        <f t="array" ref="C17">_xlfn.XLOOKUP(1,
 ('Hilfstabelle-Ortsgruppen'!$B:$B=Steinfurt!$A17)*
 ('Hilfstabelle-Ortsgruppen'!$A:$A=A$2),
 'Hilfstabelle-Ortsgruppen'!$C:$C)</f>
        <v>263</v>
      </c>
      <c r="D17" s="8" cm="1">
        <f t="array" ref="D17">_xlfn.XLOOKUP(1,
 ('Hilfstabelle-Ortsgruppen'!$B:$B=Steinfurt!$A17)*
 ('Hilfstabelle-Ortsgruppen'!$A:$A=A$2),
 'Hilfstabelle-Ortsgruppen'!$D:$D)</f>
        <v>56</v>
      </c>
      <c r="E17" s="80">
        <f>B17/B$26</f>
        <v>0.1163808828894564</v>
      </c>
      <c r="G17" s="24">
        <f>H$25</f>
        <v>2</v>
      </c>
      <c r="H17" s="55">
        <f>INT(C17/H$30)</f>
        <v>3</v>
      </c>
      <c r="I17" s="65">
        <f t="shared" si="1"/>
        <v>5</v>
      </c>
      <c r="K17" s="45">
        <f>(C17/H$30)-H17</f>
        <v>0.26231302444363358</v>
      </c>
      <c r="L17" s="18">
        <f>IF(K17&gt;=H$31,1,0)</f>
        <v>0</v>
      </c>
      <c r="N17" s="17">
        <f t="shared" si="2"/>
        <v>5</v>
      </c>
      <c r="O17" s="46">
        <f>N17/H$40</f>
        <v>9.4339622641509441E-2</v>
      </c>
      <c r="Q17" s="62">
        <f>IF(N17&gt;=H$29,H$29,N17)</f>
        <v>5</v>
      </c>
      <c r="R17" s="46">
        <f>Q17/H$42</f>
        <v>8.6206896551724144E-2</v>
      </c>
      <c r="T17" s="106" cm="1">
        <f t="array" ref="T17">_xlfn.XLOOKUP(1,
 ('Hilfstabelle-Ortsgruppen'!$B:$B=Steinfurt!$A17)*
 ('Hilfstabelle-Ortsgruppen'!$A:$A=A$2),
 'Hilfstabelle-Ortsgruppen'!$G:$G)</f>
        <v>6</v>
      </c>
      <c r="U17" s="99">
        <f t="shared" si="3"/>
        <v>8.5714285714285715E-2</v>
      </c>
      <c r="W17" s="103">
        <f t="shared" si="4"/>
        <v>-1</v>
      </c>
    </row>
    <row r="18" spans="1:23" ht="18" customHeight="1">
      <c r="A18" s="84" t="s">
        <v>166</v>
      </c>
      <c r="B18" s="77">
        <f t="shared" si="0"/>
        <v>216</v>
      </c>
      <c r="C18" s="75" cm="1">
        <f t="array" ref="C18">_xlfn.XLOOKUP(1,
 ('Hilfstabelle-Ortsgruppen'!$B:$B=Steinfurt!$A18)*
 ('Hilfstabelle-Ortsgruppen'!$A:$A=A$2),
 'Hilfstabelle-Ortsgruppen'!$C:$C)</f>
        <v>216</v>
      </c>
      <c r="D18" s="8" cm="1">
        <f t="array" ref="D18">_xlfn.XLOOKUP(1,
 ('Hilfstabelle-Ortsgruppen'!$B:$B=Steinfurt!$A18)*
 ('Hilfstabelle-Ortsgruppen'!$A:$A=A$2),
 'Hilfstabelle-Ortsgruppen'!$D:$D)</f>
        <v>0</v>
      </c>
      <c r="E18" s="80">
        <f>B18/B$26</f>
        <v>7.8803356439255748E-2</v>
      </c>
      <c r="G18" s="24">
        <f>H$25</f>
        <v>2</v>
      </c>
      <c r="H18" s="55">
        <f>INT(C18/H$30)</f>
        <v>2</v>
      </c>
      <c r="I18" s="65">
        <f t="shared" si="1"/>
        <v>4</v>
      </c>
      <c r="K18" s="45">
        <f>(C18/H$30)-H18</f>
        <v>0.67931411893469518</v>
      </c>
      <c r="L18" s="18">
        <f>IF(K18&gt;=H$31,1,0)</f>
        <v>1</v>
      </c>
      <c r="N18" s="17">
        <f t="shared" si="2"/>
        <v>5</v>
      </c>
      <c r="O18" s="46">
        <f>N18/H$40</f>
        <v>9.4339622641509441E-2</v>
      </c>
      <c r="Q18" s="62">
        <f>IF(N18&gt;=H$29,H$29,N18)</f>
        <v>5</v>
      </c>
      <c r="R18" s="46">
        <f>Q18/H$42</f>
        <v>8.6206896551724144E-2</v>
      </c>
      <c r="T18" s="106" cm="1">
        <f t="array" ref="T18">_xlfn.XLOOKUP(1,
 ('Hilfstabelle-Ortsgruppen'!$B:$B=Steinfurt!$A18)*
 ('Hilfstabelle-Ortsgruppen'!$A:$A=A$2),
 'Hilfstabelle-Ortsgruppen'!$G:$G)</f>
        <v>6</v>
      </c>
      <c r="U18" s="99">
        <f t="shared" si="3"/>
        <v>8.5714285714285715E-2</v>
      </c>
      <c r="W18" s="103">
        <f t="shared" si="4"/>
        <v>-1</v>
      </c>
    </row>
    <row r="19" spans="1:23" ht="18" customHeight="1">
      <c r="A19" s="136" t="s">
        <v>167</v>
      </c>
      <c r="B19" s="78">
        <f t="shared" si="0"/>
        <v>165</v>
      </c>
      <c r="C19" s="82" cm="1">
        <f t="array" ref="C19">_xlfn.XLOOKUP(1,
 ('Hilfstabelle-Ortsgruppen'!$B:$B=Steinfurt!$A19)*
 ('Hilfstabelle-Ortsgruppen'!$A:$A=A$2),
 'Hilfstabelle-Ortsgruppen'!$C:$C)</f>
        <v>165</v>
      </c>
      <c r="D19" s="9" cm="1">
        <f t="array" ref="D19">_xlfn.XLOOKUP(1,
 ('Hilfstabelle-Ortsgruppen'!$B:$B=Steinfurt!$A19)*
 ('Hilfstabelle-Ortsgruppen'!$A:$A=A$2),
 'Hilfstabelle-Ortsgruppen'!$D:$D)</f>
        <v>0</v>
      </c>
      <c r="E19" s="81">
        <f>B19/B$26</f>
        <v>6.0197008391098136E-2</v>
      </c>
      <c r="G19" s="28">
        <f>H$25</f>
        <v>2</v>
      </c>
      <c r="H19" s="56">
        <f>INT(C19/H$30)</f>
        <v>2</v>
      </c>
      <c r="I19" s="66">
        <f t="shared" si="1"/>
        <v>4</v>
      </c>
      <c r="K19" s="60">
        <f>(C19/H$30)-H19</f>
        <v>4.669828529733655E-2</v>
      </c>
      <c r="L19" s="20">
        <f>IF(K19&gt;=H$31,1,0)</f>
        <v>0</v>
      </c>
      <c r="N19" s="19">
        <f t="shared" si="2"/>
        <v>4</v>
      </c>
      <c r="O19" s="49">
        <f>N19/H$40</f>
        <v>7.5471698113207544E-2</v>
      </c>
      <c r="Q19" s="63">
        <f>IF(N19&gt;=H$29,H$29,N19)</f>
        <v>4</v>
      </c>
      <c r="R19" s="49">
        <f>Q19/H$42</f>
        <v>6.8965517241379309E-2</v>
      </c>
      <c r="T19" s="107" cm="1">
        <f t="array" ref="T19">_xlfn.XLOOKUP(1,
 ('Hilfstabelle-Ortsgruppen'!$B:$B=Steinfurt!$A19)*
 ('Hilfstabelle-Ortsgruppen'!$A:$A=A$2),
 'Hilfstabelle-Ortsgruppen'!$G:$G)</f>
        <v>6</v>
      </c>
      <c r="U19" s="100">
        <f t="shared" si="3"/>
        <v>8.5714285714285715E-2</v>
      </c>
      <c r="W19" s="104">
        <f t="shared" si="4"/>
        <v>-2</v>
      </c>
    </row>
    <row r="20" spans="1:23" ht="5.25" customHeight="1">
      <c r="T20" s="114"/>
      <c r="U20" s="115"/>
    </row>
    <row r="21" spans="1:23" ht="5.25" customHeight="1">
      <c r="T21" s="114"/>
      <c r="U21" s="115"/>
    </row>
    <row r="22" spans="1:23" ht="5.25" customHeight="1">
      <c r="T22" s="114"/>
      <c r="U22" s="115"/>
    </row>
    <row r="23" spans="1:23" ht="18" customHeight="1">
      <c r="A23" s="10" t="s">
        <v>28</v>
      </c>
      <c r="B23" s="11"/>
      <c r="C23" s="11"/>
      <c r="D23" s="11"/>
      <c r="G23" s="23" t="s">
        <v>29</v>
      </c>
      <c r="K23" s="52"/>
      <c r="N23" s="122">
        <f>SUM(N7:N19)</f>
        <v>60</v>
      </c>
      <c r="Q23" s="122">
        <f>SUM(Q7:Q19)</f>
        <v>58</v>
      </c>
      <c r="T23" s="122">
        <f>SUM(T7:T19)</f>
        <v>70</v>
      </c>
      <c r="U23" s="115"/>
      <c r="W23" s="122">
        <f>Q23-T23</f>
        <v>-12</v>
      </c>
    </row>
    <row r="24" spans="1:23" ht="8.25" customHeight="1">
      <c r="A24" s="11"/>
      <c r="B24" s="11"/>
      <c r="C24" s="11"/>
      <c r="D24" s="11"/>
      <c r="T24" s="114"/>
      <c r="U24" s="115"/>
    </row>
    <row r="25" spans="1:23" ht="30" customHeight="1">
      <c r="A25" s="12" t="s">
        <v>69</v>
      </c>
      <c r="B25" s="13">
        <f>ROWS(A7:A19)</f>
        <v>13</v>
      </c>
      <c r="C25" s="14"/>
      <c r="D25" s="14"/>
      <c r="G25" s="29" t="s">
        <v>70</v>
      </c>
      <c r="H25" s="30">
        <f>Hilfstabelle!B2</f>
        <v>2</v>
      </c>
      <c r="T25" s="114"/>
      <c r="U25" s="115"/>
    </row>
    <row r="26" spans="1:23" ht="30" customHeight="1">
      <c r="A26" s="15" t="s">
        <v>32</v>
      </c>
      <c r="B26" s="16">
        <f>SUM(C7:C19)</f>
        <v>2741</v>
      </c>
      <c r="C26" s="14"/>
      <c r="D26" s="14"/>
      <c r="G26" s="31" t="s">
        <v>33</v>
      </c>
      <c r="H26" s="83">
        <f>IF(B25&gt;= Hilfstabelle!A10, Hilfstabelle!C10, IF(B25 &gt;= Hilfstabelle!A9, Hilfstabelle!C9, IF(B25 &gt;= Hilfstabelle!A8, Hilfstabelle!C8, IF(B25 &gt;= Hilfstabelle!A7, Hilfstabelle!C7, Hilfstabelle!C6))))</f>
        <v>60</v>
      </c>
      <c r="T26" s="114"/>
      <c r="U26" s="115"/>
    </row>
    <row r="27" spans="1:23" ht="30" customHeight="1">
      <c r="G27" s="31" t="s">
        <v>34</v>
      </c>
      <c r="H27" s="32">
        <f>B25*H25</f>
        <v>26</v>
      </c>
    </row>
    <row r="28" spans="1:23" ht="30" customHeight="1">
      <c r="G28" s="31" t="s">
        <v>35</v>
      </c>
      <c r="H28" s="32">
        <f>H26-H27</f>
        <v>34</v>
      </c>
    </row>
    <row r="29" spans="1:23" ht="30" customHeight="1">
      <c r="G29" s="33" t="s">
        <v>36</v>
      </c>
      <c r="H29" s="32">
        <f>Hilfstabelle!B3</f>
        <v>6</v>
      </c>
    </row>
    <row r="30" spans="1:23" ht="30" customHeight="1">
      <c r="G30" s="34" t="s">
        <v>37</v>
      </c>
      <c r="H30" s="35">
        <f>B$26 / H$28</f>
        <v>80.617647058823536</v>
      </c>
    </row>
    <row r="31" spans="1:23" ht="30" customHeight="1">
      <c r="G31" s="36" t="s">
        <v>38</v>
      </c>
      <c r="H31" s="37">
        <f>SMALL(K7:K19, COUNT(K7:K19)-H$39+1)</f>
        <v>0.56475738781466589</v>
      </c>
    </row>
    <row r="32" spans="1:23" ht="5.25" customHeight="1">
      <c r="G32" s="39"/>
      <c r="H32" s="40"/>
    </row>
    <row r="33" spans="7:8" ht="5.25" customHeight="1">
      <c r="G33" s="39"/>
      <c r="H33" s="40"/>
    </row>
    <row r="34" spans="7:8" ht="5.25" customHeight="1">
      <c r="G34" s="11"/>
      <c r="H34" s="11"/>
    </row>
    <row r="35" spans="7:8" ht="18" customHeight="1">
      <c r="G35" s="38" t="s">
        <v>39</v>
      </c>
      <c r="H35" s="11"/>
    </row>
    <row r="36" spans="7:8" ht="8.25" customHeight="1">
      <c r="G36" s="38"/>
      <c r="H36" s="11"/>
    </row>
    <row r="37" spans="7:8" ht="30" customHeight="1">
      <c r="G37" s="41" t="s">
        <v>40</v>
      </c>
      <c r="H37" s="42">
        <f>B25*H25</f>
        <v>26</v>
      </c>
    </row>
    <row r="38" spans="7:8" ht="30" customHeight="1">
      <c r="G38" s="31" t="s">
        <v>41</v>
      </c>
      <c r="H38" s="32">
        <f>SUM(H7:H19)</f>
        <v>27</v>
      </c>
    </row>
    <row r="39" spans="7:8" ht="30" customHeight="1">
      <c r="G39" s="31" t="s">
        <v>42</v>
      </c>
      <c r="H39" s="32">
        <f>SUM(K7:K19)</f>
        <v>6.9999999999999964</v>
      </c>
    </row>
    <row r="40" spans="7:8" ht="45" customHeight="1">
      <c r="G40" s="31" t="s">
        <v>43</v>
      </c>
      <c r="H40" s="32">
        <f>SUM(I7:I19)</f>
        <v>53</v>
      </c>
    </row>
    <row r="41" spans="7:8" ht="45" customHeight="1">
      <c r="G41" s="31" t="s">
        <v>44</v>
      </c>
      <c r="H41" s="32">
        <f>SUM(N7:N19)</f>
        <v>60</v>
      </c>
    </row>
    <row r="42" spans="7:8" ht="45" customHeight="1">
      <c r="G42" s="31" t="s">
        <v>45</v>
      </c>
      <c r="H42" s="32">
        <f>SUM(Q7:Q19)</f>
        <v>58</v>
      </c>
    </row>
    <row r="43" spans="7:8" ht="30" customHeight="1">
      <c r="G43" s="43" t="s">
        <v>46</v>
      </c>
      <c r="H43" s="44">
        <f>H26-H42</f>
        <v>2</v>
      </c>
    </row>
  </sheetData>
  <sheetProtection sheet="1" objects="1" scenarios="1"/>
  <conditionalFormatting sqref="Q7:Q19">
    <cfRule type="cellIs" dxfId="38" priority="9" operator="equal">
      <formula>$H$29</formula>
    </cfRule>
  </conditionalFormatting>
  <conditionalFormatting sqref="H28 H30">
    <cfRule type="cellIs" dxfId="37" priority="3" operator="lessThan">
      <formula>0</formula>
    </cfRule>
  </conditionalFormatting>
  <conditionalFormatting sqref="W7:W19">
    <cfRule type="cellIs" dxfId="36" priority="1" operator="lessThan">
      <formula>0</formula>
    </cfRule>
  </conditionalFormatting>
  <conditionalFormatting sqref="W7:W19">
    <cfRule type="cellIs" dxfId="35" priority="2" operator="greaterThan">
      <formula>0</formula>
    </cfRule>
  </conditionalFormatting>
  <printOptions horizontalCentered="1" verticalCentered="1"/>
  <pageMargins left="0.25" right="0.25" top="0.75" bottom="0.75" header="0.3" footer="0.3"/>
  <pageSetup paperSize="8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C72E-1C92-4EF4-ACAF-B8768B18D79B}">
  <sheetPr>
    <pageSetUpPr fitToPage="1"/>
  </sheetPr>
  <dimension ref="A2:W41"/>
  <sheetViews>
    <sheetView topLeftCell="A2" workbookViewId="0">
      <selection activeCell="A17" sqref="A17"/>
    </sheetView>
  </sheetViews>
  <sheetFormatPr defaultColWidth="9.140625" defaultRowHeight="15"/>
  <cols>
    <col min="1" max="1" width="30.7109375" style="5" customWidth="1"/>
    <col min="2" max="2" width="12.7109375" style="5" customWidth="1"/>
    <col min="3" max="3" width="25.7109375" style="5" customWidth="1"/>
    <col min="4" max="4" width="16.7109375" style="5" customWidth="1"/>
    <col min="5" max="5" width="20.7109375" style="5" customWidth="1"/>
    <col min="6" max="6" width="5.7109375" style="5" customWidth="1"/>
    <col min="7" max="9" width="20.7109375" style="5" customWidth="1"/>
    <col min="10" max="10" width="5.7109375" style="5" customWidth="1"/>
    <col min="11" max="12" width="20.7109375" style="5" customWidth="1"/>
    <col min="13" max="13" width="5.7109375" style="5" customWidth="1"/>
    <col min="14" max="15" width="20.7109375" style="5" customWidth="1"/>
    <col min="16" max="16" width="5.7109375" style="5" customWidth="1"/>
    <col min="17" max="18" width="20.7109375" style="5" customWidth="1"/>
    <col min="19" max="19" width="10.7109375" style="5" customWidth="1"/>
    <col min="20" max="21" width="20.7109375" style="5" customWidth="1"/>
    <col min="22" max="22" width="5.7109375" style="5" customWidth="1"/>
    <col min="23" max="23" width="20.7109375" style="5" customWidth="1"/>
    <col min="24" max="16384" width="9.140625" style="5"/>
  </cols>
  <sheetData>
    <row r="2" spans="1:23" ht="21">
      <c r="A2" s="4" t="s">
        <v>26</v>
      </c>
      <c r="B2" s="4"/>
    </row>
    <row r="3" spans="1:23" ht="21">
      <c r="A3" s="4"/>
    </row>
    <row r="4" spans="1:23" s="7" customFormat="1" ht="18" customHeight="1">
      <c r="A4" s="6" t="s">
        <v>1</v>
      </c>
      <c r="G4" s="6" t="s">
        <v>2</v>
      </c>
    </row>
    <row r="5" spans="1:23" ht="8.25" customHeight="1"/>
    <row r="6" spans="1:23" s="11" customFormat="1" ht="30" customHeight="1">
      <c r="A6" s="21" t="s">
        <v>47</v>
      </c>
      <c r="B6" s="71" t="s">
        <v>1</v>
      </c>
      <c r="C6" s="72" t="s">
        <v>4</v>
      </c>
      <c r="D6" s="72" t="s">
        <v>5</v>
      </c>
      <c r="E6" s="73" t="s">
        <v>48</v>
      </c>
      <c r="G6" s="50" t="s">
        <v>7</v>
      </c>
      <c r="H6" s="57" t="s">
        <v>8</v>
      </c>
      <c r="I6" s="22" t="s">
        <v>9</v>
      </c>
      <c r="K6" s="50" t="s">
        <v>10</v>
      </c>
      <c r="L6" s="51" t="s">
        <v>11</v>
      </c>
      <c r="N6" s="50" t="s">
        <v>12</v>
      </c>
      <c r="O6" s="51" t="s">
        <v>13</v>
      </c>
      <c r="Q6" s="50" t="s">
        <v>14</v>
      </c>
      <c r="R6" s="51" t="s">
        <v>13</v>
      </c>
      <c r="T6" s="110" t="s">
        <v>15</v>
      </c>
      <c r="U6" s="111" t="s">
        <v>13</v>
      </c>
      <c r="W6" s="113" t="s">
        <v>16</v>
      </c>
    </row>
    <row r="7" spans="1:23" ht="18" customHeight="1">
      <c r="A7" s="84" t="s">
        <v>168</v>
      </c>
      <c r="B7" s="76">
        <f>SUM(C7:D7)</f>
        <v>57</v>
      </c>
      <c r="C7" s="74" cm="1">
        <f t="array" ref="C7">_xlfn.XLOOKUP(1,
 ('Hilfstabelle-Ortsgruppen'!$B:$B=Tecklenburg!$A7)*
 ('Hilfstabelle-Ortsgruppen'!$A:$A=A$2),
 'Hilfstabelle-Ortsgruppen'!$C:$C)</f>
        <v>57</v>
      </c>
      <c r="D7" s="67" cm="1">
        <f t="array" ref="D7">_xlfn.XLOOKUP(1,
 ('Hilfstabelle-Ortsgruppen'!$B:$B=Tecklenburg!$A7)*
 ('Hilfstabelle-Ortsgruppen'!$A:$A=A$2),
 'Hilfstabelle-Ortsgruppen'!$D:$D)</f>
        <v>0</v>
      </c>
      <c r="E7" s="79">
        <f>B7/B$24</f>
        <v>2.996845425867508E-2</v>
      </c>
      <c r="G7" s="53">
        <f>H$23</f>
        <v>2</v>
      </c>
      <c r="H7" s="54">
        <f>INT(C7/H$28)</f>
        <v>0</v>
      </c>
      <c r="I7" s="64">
        <f>SUM(G7:H7)</f>
        <v>2</v>
      </c>
      <c r="K7" s="58">
        <f>(C7/H$28)-H7</f>
        <v>0.5394321766561514</v>
      </c>
      <c r="L7" s="59">
        <f>IF(K7&gt;=H$29,1,0)</f>
        <v>0</v>
      </c>
      <c r="N7" s="47">
        <f>SUM(I7,L7)</f>
        <v>2</v>
      </c>
      <c r="O7" s="48">
        <f>N7/H$38</f>
        <v>6.25E-2</v>
      </c>
      <c r="Q7" s="61">
        <f>IF(N7&gt;=H$27,H$27,N7)</f>
        <v>2</v>
      </c>
      <c r="R7" s="48">
        <f>Q7/H$40</f>
        <v>0.05</v>
      </c>
      <c r="T7" s="108" cm="1">
        <f t="array" ref="T7">_xlfn.XLOOKUP(1,
 ('Hilfstabelle-Ortsgruppen'!$B:$B=Tecklenburg!$A7)*
 ('Hilfstabelle-Ortsgruppen'!$A:$A=A$2),
 'Hilfstabelle-Ortsgruppen'!$G:$G)</f>
        <v>4</v>
      </c>
      <c r="U7" s="109">
        <f>T7 / $T$21</f>
        <v>6.6666666666666666E-2</v>
      </c>
      <c r="W7" s="112">
        <f>Q7-T7</f>
        <v>-2</v>
      </c>
    </row>
    <row r="8" spans="1:23" ht="18" customHeight="1">
      <c r="A8" s="84" t="s">
        <v>169</v>
      </c>
      <c r="B8" s="77">
        <f t="shared" ref="B8:B17" si="0">SUM(C8:D8)</f>
        <v>213</v>
      </c>
      <c r="C8" s="75" cm="1">
        <f t="array" ref="C8">_xlfn.XLOOKUP(1,
 ('Hilfstabelle-Ortsgruppen'!$B:$B=Tecklenburg!$A8)*
 ('Hilfstabelle-Ortsgruppen'!$A:$A=A$2),
 'Hilfstabelle-Ortsgruppen'!$C:$C)</f>
        <v>192</v>
      </c>
      <c r="D8" s="8" cm="1">
        <f t="array" ref="D8">_xlfn.XLOOKUP(1,
 ('Hilfstabelle-Ortsgruppen'!$B:$B=Tecklenburg!$A8)*
 ('Hilfstabelle-Ortsgruppen'!$A:$A=A$2),
 'Hilfstabelle-Ortsgruppen'!$D:$D)</f>
        <v>21</v>
      </c>
      <c r="E8" s="80">
        <f>B8/B$24</f>
        <v>0.11198738170347003</v>
      </c>
      <c r="G8" s="24">
        <f>H$23</f>
        <v>2</v>
      </c>
      <c r="H8" s="55">
        <f>INT(C8/H$28)</f>
        <v>1</v>
      </c>
      <c r="I8" s="65">
        <f t="shared" ref="I8:I17" si="1">SUM(G8:H8)</f>
        <v>3</v>
      </c>
      <c r="K8" s="45">
        <f>(C8/H$28)-H8</f>
        <v>0.81703470031545744</v>
      </c>
      <c r="L8" s="18">
        <f>IF(K8&gt;=H$29,1,0)</f>
        <v>1</v>
      </c>
      <c r="N8" s="17">
        <f t="shared" ref="N8:N17" si="2">SUM(I8,L8)</f>
        <v>4</v>
      </c>
      <c r="O8" s="46">
        <f>N8/H$38</f>
        <v>0.125</v>
      </c>
      <c r="Q8" s="62">
        <f>IF(N8&gt;=H$27,H$27,N8)</f>
        <v>4</v>
      </c>
      <c r="R8" s="46">
        <f>Q8/H$40</f>
        <v>0.1</v>
      </c>
      <c r="T8" s="106" cm="1">
        <f t="array" ref="T8">_xlfn.XLOOKUP(1,
 ('Hilfstabelle-Ortsgruppen'!$B:$B=Tecklenburg!$A8)*
 ('Hilfstabelle-Ortsgruppen'!$A:$A=A$2),
 'Hilfstabelle-Ortsgruppen'!$G:$G)</f>
        <v>6</v>
      </c>
      <c r="U8" s="99">
        <f t="shared" ref="U8:U17" si="3">T8 / $T$21</f>
        <v>0.1</v>
      </c>
      <c r="W8" s="103">
        <f t="shared" ref="W8:W26" si="4">Q8-T8</f>
        <v>-2</v>
      </c>
    </row>
    <row r="9" spans="1:23" ht="18" customHeight="1">
      <c r="A9" s="84" t="s">
        <v>170</v>
      </c>
      <c r="B9" s="77">
        <f t="shared" si="0"/>
        <v>181</v>
      </c>
      <c r="C9" s="75" cm="1">
        <f t="array" ref="C9">_xlfn.XLOOKUP(1,
 ('Hilfstabelle-Ortsgruppen'!$B:$B=Tecklenburg!$A9)*
 ('Hilfstabelle-Ortsgruppen'!$A:$A=A$2),
 'Hilfstabelle-Ortsgruppen'!$C:$C)</f>
        <v>167</v>
      </c>
      <c r="D9" s="8" cm="1">
        <f t="array" ref="D9">_xlfn.XLOOKUP(1,
 ('Hilfstabelle-Ortsgruppen'!$B:$B=Tecklenburg!$A9)*
 ('Hilfstabelle-Ortsgruppen'!$A:$A=A$2),
 'Hilfstabelle-Ortsgruppen'!$D:$D)</f>
        <v>14</v>
      </c>
      <c r="E9" s="80">
        <f>B9/B$24</f>
        <v>9.5162986330178764E-2</v>
      </c>
      <c r="G9" s="24">
        <f>H$23</f>
        <v>2</v>
      </c>
      <c r="H9" s="55">
        <f>INT(C9/H$28)</f>
        <v>1</v>
      </c>
      <c r="I9" s="65">
        <f t="shared" si="1"/>
        <v>3</v>
      </c>
      <c r="K9" s="45">
        <f>(C9/H$28)-H9</f>
        <v>0.58044164037854884</v>
      </c>
      <c r="L9" s="18">
        <f>IF(K9&gt;=H$29,1,0)</f>
        <v>1</v>
      </c>
      <c r="N9" s="17">
        <f t="shared" si="2"/>
        <v>4</v>
      </c>
      <c r="O9" s="46">
        <f>N9/H$38</f>
        <v>0.125</v>
      </c>
      <c r="Q9" s="62">
        <f>IF(N9&gt;=H$27,H$27,N9)</f>
        <v>4</v>
      </c>
      <c r="R9" s="46">
        <f>Q9/H$40</f>
        <v>0.1</v>
      </c>
      <c r="T9" s="106" cm="1">
        <f t="array" ref="T9">_xlfn.XLOOKUP(1,
 ('Hilfstabelle-Ortsgruppen'!$B:$B=Tecklenburg!$A9)*
 ('Hilfstabelle-Ortsgruppen'!$A:$A=A$2),
 'Hilfstabelle-Ortsgruppen'!$G:$G)</f>
        <v>6</v>
      </c>
      <c r="U9" s="99">
        <f t="shared" si="3"/>
        <v>0.1</v>
      </c>
      <c r="W9" s="103">
        <f t="shared" si="4"/>
        <v>-2</v>
      </c>
    </row>
    <row r="10" spans="1:23" ht="18" customHeight="1">
      <c r="A10" s="84" t="s">
        <v>171</v>
      </c>
      <c r="B10" s="77">
        <f t="shared" si="0"/>
        <v>211</v>
      </c>
      <c r="C10" s="75" cm="1">
        <f t="array" ref="C10">_xlfn.XLOOKUP(1,
 ('Hilfstabelle-Ortsgruppen'!$B:$B=Tecklenburg!$A10)*
 ('Hilfstabelle-Ortsgruppen'!$A:$A=A$2),
 'Hilfstabelle-Ortsgruppen'!$C:$C)</f>
        <v>211</v>
      </c>
      <c r="D10" s="8" cm="1">
        <f t="array" ref="D10">_xlfn.XLOOKUP(1,
 ('Hilfstabelle-Ortsgruppen'!$B:$B=Tecklenburg!$A10)*
 ('Hilfstabelle-Ortsgruppen'!$A:$A=A$2),
 'Hilfstabelle-Ortsgruppen'!$D:$D)</f>
        <v>0</v>
      </c>
      <c r="E10" s="80">
        <f>B10/B$24</f>
        <v>0.11093585699263933</v>
      </c>
      <c r="G10" s="24">
        <f>H$23</f>
        <v>2</v>
      </c>
      <c r="H10" s="55">
        <f>INT(C10/H$28)</f>
        <v>1</v>
      </c>
      <c r="I10" s="65">
        <f t="shared" si="1"/>
        <v>3</v>
      </c>
      <c r="K10" s="45">
        <f>(C10/H$28)-H10</f>
        <v>0.99684542586750791</v>
      </c>
      <c r="L10" s="18">
        <f>IF(K10&gt;=H$29,1,0)</f>
        <v>1</v>
      </c>
      <c r="N10" s="17">
        <f t="shared" si="2"/>
        <v>4</v>
      </c>
      <c r="O10" s="46">
        <f>N10/H$38</f>
        <v>0.125</v>
      </c>
      <c r="Q10" s="62">
        <f>IF(N10&gt;=H$27,H$27,N10)</f>
        <v>4</v>
      </c>
      <c r="R10" s="46">
        <f>Q10/H$40</f>
        <v>0.1</v>
      </c>
      <c r="T10" s="106" cm="1">
        <f t="array" ref="T10">_xlfn.XLOOKUP(1,
 ('Hilfstabelle-Ortsgruppen'!$B:$B=Tecklenburg!$A10)*
 ('Hilfstabelle-Ortsgruppen'!$A:$A=A$2),
 'Hilfstabelle-Ortsgruppen'!$G:$G)</f>
        <v>6</v>
      </c>
      <c r="U10" s="99">
        <f t="shared" si="3"/>
        <v>0.1</v>
      </c>
      <c r="W10" s="103">
        <f t="shared" si="4"/>
        <v>-2</v>
      </c>
    </row>
    <row r="11" spans="1:23" ht="18" customHeight="1">
      <c r="A11" s="84" t="s">
        <v>172</v>
      </c>
      <c r="B11" s="77">
        <f t="shared" si="0"/>
        <v>210</v>
      </c>
      <c r="C11" s="75" cm="1">
        <f t="array" ref="C11">_xlfn.XLOOKUP(1,
 ('Hilfstabelle-Ortsgruppen'!$B:$B=Tecklenburg!$A11)*
 ('Hilfstabelle-Ortsgruppen'!$A:$A=A$2),
 'Hilfstabelle-Ortsgruppen'!$C:$C)</f>
        <v>210</v>
      </c>
      <c r="D11" s="8" cm="1">
        <f t="array" ref="D11">_xlfn.XLOOKUP(1,
 ('Hilfstabelle-Ortsgruppen'!$B:$B=Tecklenburg!$A11)*
 ('Hilfstabelle-Ortsgruppen'!$A:$A=A$2),
 'Hilfstabelle-Ortsgruppen'!$D:$D)</f>
        <v>0</v>
      </c>
      <c r="E11" s="80">
        <f>B11/B$24</f>
        <v>0.11041009463722397</v>
      </c>
      <c r="G11" s="24">
        <f>H$23</f>
        <v>2</v>
      </c>
      <c r="H11" s="55">
        <f>INT(C11/H$28)</f>
        <v>1</v>
      </c>
      <c r="I11" s="65">
        <f t="shared" si="1"/>
        <v>3</v>
      </c>
      <c r="K11" s="45">
        <f>(C11/H$28)-H11</f>
        <v>0.9873817034700314</v>
      </c>
      <c r="L11" s="18">
        <f>IF(K11&gt;=H$29,1,0)</f>
        <v>1</v>
      </c>
      <c r="N11" s="17">
        <f t="shared" si="2"/>
        <v>4</v>
      </c>
      <c r="O11" s="46">
        <f>N11/H$38</f>
        <v>0.125</v>
      </c>
      <c r="Q11" s="62">
        <f>IF(N11&gt;=H$27,H$27,N11)</f>
        <v>4</v>
      </c>
      <c r="R11" s="46">
        <f>Q11/H$40</f>
        <v>0.1</v>
      </c>
      <c r="T11" s="106" cm="1">
        <f t="array" ref="T11">_xlfn.XLOOKUP(1,
 ('Hilfstabelle-Ortsgruppen'!$B:$B=Tecklenburg!$A11)*
 ('Hilfstabelle-Ortsgruppen'!$A:$A=A$2),
 'Hilfstabelle-Ortsgruppen'!$G:$G)</f>
        <v>6</v>
      </c>
      <c r="U11" s="99">
        <f t="shared" si="3"/>
        <v>0.1</v>
      </c>
      <c r="W11" s="103">
        <f t="shared" si="4"/>
        <v>-2</v>
      </c>
    </row>
    <row r="12" spans="1:23" ht="18" customHeight="1">
      <c r="A12" s="84" t="s">
        <v>173</v>
      </c>
      <c r="B12" s="77">
        <f t="shared" si="0"/>
        <v>104</v>
      </c>
      <c r="C12" s="75" cm="1">
        <f t="array" ref="C12">_xlfn.XLOOKUP(1,
 ('Hilfstabelle-Ortsgruppen'!$B:$B=Tecklenburg!$A12)*
 ('Hilfstabelle-Ortsgruppen'!$A:$A=A$2),
 'Hilfstabelle-Ortsgruppen'!$C:$C)</f>
        <v>99</v>
      </c>
      <c r="D12" s="8" cm="1">
        <f t="array" ref="D12">_xlfn.XLOOKUP(1,
 ('Hilfstabelle-Ortsgruppen'!$B:$B=Tecklenburg!$A12)*
 ('Hilfstabelle-Ortsgruppen'!$A:$A=A$2),
 'Hilfstabelle-Ortsgruppen'!$D:$D)</f>
        <v>5</v>
      </c>
      <c r="E12" s="80">
        <f>B12/B$24</f>
        <v>5.4679284963196635E-2</v>
      </c>
      <c r="G12" s="24">
        <f>H$23</f>
        <v>2</v>
      </c>
      <c r="H12" s="55">
        <f>INT(C12/H$28)</f>
        <v>0</v>
      </c>
      <c r="I12" s="65">
        <f t="shared" si="1"/>
        <v>2</v>
      </c>
      <c r="K12" s="45">
        <f>(C12/H$28)-H12</f>
        <v>0.93690851735015768</v>
      </c>
      <c r="L12" s="18">
        <f>IF(K12&gt;=H$29,1,0)</f>
        <v>1</v>
      </c>
      <c r="N12" s="17">
        <f t="shared" si="2"/>
        <v>3</v>
      </c>
      <c r="O12" s="46">
        <f>N12/H$38</f>
        <v>9.375E-2</v>
      </c>
      <c r="Q12" s="62">
        <f>IF(N12&gt;=H$27,H$27,N12)</f>
        <v>3</v>
      </c>
      <c r="R12" s="46">
        <f>Q12/H$40</f>
        <v>7.4999999999999997E-2</v>
      </c>
      <c r="T12" s="106" cm="1">
        <f t="array" ref="T12">_xlfn.XLOOKUP(1,
 ('Hilfstabelle-Ortsgruppen'!$B:$B=Tecklenburg!$A12)*
 ('Hilfstabelle-Ortsgruppen'!$A:$A=A$2),
 'Hilfstabelle-Ortsgruppen'!$G:$G)</f>
        <v>4</v>
      </c>
      <c r="U12" s="99">
        <f t="shared" si="3"/>
        <v>6.6666666666666666E-2</v>
      </c>
      <c r="W12" s="103">
        <f t="shared" si="4"/>
        <v>-1</v>
      </c>
    </row>
    <row r="13" spans="1:23" ht="18" customHeight="1">
      <c r="A13" s="84" t="s">
        <v>174</v>
      </c>
      <c r="B13" s="77">
        <f t="shared" si="0"/>
        <v>106</v>
      </c>
      <c r="C13" s="75" cm="1">
        <f t="array" ref="C13">_xlfn.XLOOKUP(1,
 ('Hilfstabelle-Ortsgruppen'!$B:$B=Tecklenburg!$A13)*
 ('Hilfstabelle-Ortsgruppen'!$A:$A=A$2),
 'Hilfstabelle-Ortsgruppen'!$C:$C)</f>
        <v>90</v>
      </c>
      <c r="D13" s="8" cm="1">
        <f t="array" ref="D13">_xlfn.XLOOKUP(1,
 ('Hilfstabelle-Ortsgruppen'!$B:$B=Tecklenburg!$A13)*
 ('Hilfstabelle-Ortsgruppen'!$A:$A=A$2),
 'Hilfstabelle-Ortsgruppen'!$D:$D)</f>
        <v>16</v>
      </c>
      <c r="E13" s="80">
        <f>B13/B$24</f>
        <v>5.573080967402734E-2</v>
      </c>
      <c r="G13" s="24">
        <f>H$23</f>
        <v>2</v>
      </c>
      <c r="H13" s="55">
        <f>INT(C13/H$28)</f>
        <v>0</v>
      </c>
      <c r="I13" s="65">
        <f t="shared" si="1"/>
        <v>2</v>
      </c>
      <c r="K13" s="45">
        <f>(C13/H$28)-H13</f>
        <v>0.85173501577287059</v>
      </c>
      <c r="L13" s="18">
        <f>IF(K13&gt;=H$29,1,0)</f>
        <v>1</v>
      </c>
      <c r="N13" s="17">
        <f t="shared" si="2"/>
        <v>3</v>
      </c>
      <c r="O13" s="46">
        <f>N13/H$38</f>
        <v>9.375E-2</v>
      </c>
      <c r="Q13" s="62">
        <f>IF(N13&gt;=H$27,H$27,N13)</f>
        <v>3</v>
      </c>
      <c r="R13" s="46">
        <f>Q13/H$40</f>
        <v>7.4999999999999997E-2</v>
      </c>
      <c r="T13" s="106" cm="1">
        <f t="array" ref="T13">_xlfn.XLOOKUP(1,
 ('Hilfstabelle-Ortsgruppen'!$B:$B=Tecklenburg!$A13)*
 ('Hilfstabelle-Ortsgruppen'!$A:$A=A$2),
 'Hilfstabelle-Ortsgruppen'!$G:$G)</f>
        <v>4</v>
      </c>
      <c r="U13" s="99">
        <f t="shared" si="3"/>
        <v>6.6666666666666666E-2</v>
      </c>
      <c r="W13" s="103">
        <f t="shared" si="4"/>
        <v>-1</v>
      </c>
    </row>
    <row r="14" spans="1:23" ht="18" customHeight="1">
      <c r="A14" s="84" t="s">
        <v>175</v>
      </c>
      <c r="B14" s="77">
        <f t="shared" si="0"/>
        <v>235</v>
      </c>
      <c r="C14" s="75" cm="1">
        <f t="array" ref="C14">_xlfn.XLOOKUP(1,
 ('Hilfstabelle-Ortsgruppen'!$B:$B=Tecklenburg!$A14)*
 ('Hilfstabelle-Ortsgruppen'!$A:$A=A$2),
 'Hilfstabelle-Ortsgruppen'!$C:$C)</f>
        <v>184</v>
      </c>
      <c r="D14" s="8" cm="1">
        <f t="array" ref="D14">_xlfn.XLOOKUP(1,
 ('Hilfstabelle-Ortsgruppen'!$B:$B=Tecklenburg!$A14)*
 ('Hilfstabelle-Ortsgruppen'!$A:$A=A$2),
 'Hilfstabelle-Ortsgruppen'!$D:$D)</f>
        <v>51</v>
      </c>
      <c r="E14" s="80">
        <f>B14/B$24</f>
        <v>0.12355415352260778</v>
      </c>
      <c r="G14" s="24">
        <f>H$23</f>
        <v>2</v>
      </c>
      <c r="H14" s="55">
        <f>INT(C14/H$28)</f>
        <v>1</v>
      </c>
      <c r="I14" s="65">
        <f t="shared" si="1"/>
        <v>3</v>
      </c>
      <c r="K14" s="45">
        <f>(C14/H$28)-H14</f>
        <v>0.74132492113564652</v>
      </c>
      <c r="L14" s="18">
        <f>IF(K14&gt;=H$29,1,0)</f>
        <v>1</v>
      </c>
      <c r="N14" s="17">
        <f t="shared" si="2"/>
        <v>4</v>
      </c>
      <c r="O14" s="46">
        <f>N14/H$38</f>
        <v>0.125</v>
      </c>
      <c r="Q14" s="62">
        <f>IF(N14&gt;=H$27,H$27,N14)</f>
        <v>4</v>
      </c>
      <c r="R14" s="46">
        <f>Q14/H$40</f>
        <v>0.1</v>
      </c>
      <c r="T14" s="106" cm="1">
        <f t="array" ref="T14">_xlfn.XLOOKUP(1,
 ('Hilfstabelle-Ortsgruppen'!$B:$B=Tecklenburg!$A14)*
 ('Hilfstabelle-Ortsgruppen'!$A:$A=A$2),
 'Hilfstabelle-Ortsgruppen'!$G:$G)</f>
        <v>6</v>
      </c>
      <c r="U14" s="99">
        <f t="shared" si="3"/>
        <v>0.1</v>
      </c>
      <c r="W14" s="103">
        <f t="shared" si="4"/>
        <v>-2</v>
      </c>
    </row>
    <row r="15" spans="1:23" ht="18" customHeight="1">
      <c r="A15" s="84" t="s">
        <v>176</v>
      </c>
      <c r="B15" s="77">
        <f t="shared" si="0"/>
        <v>252</v>
      </c>
      <c r="C15" s="75" cm="1">
        <f t="array" ref="C15">_xlfn.XLOOKUP(1,
 ('Hilfstabelle-Ortsgruppen'!$B:$B=Tecklenburg!$A15)*
 ('Hilfstabelle-Ortsgruppen'!$A:$A=A$2),
 'Hilfstabelle-Ortsgruppen'!$C:$C)</f>
        <v>234</v>
      </c>
      <c r="D15" s="8" cm="1">
        <f t="array" ref="D15">_xlfn.XLOOKUP(1,
 ('Hilfstabelle-Ortsgruppen'!$B:$B=Tecklenburg!$A15)*
 ('Hilfstabelle-Ortsgruppen'!$A:$A=A$2),
 'Hilfstabelle-Ortsgruppen'!$D:$D)</f>
        <v>18</v>
      </c>
      <c r="E15" s="80">
        <f>B15/B$24</f>
        <v>0.13249211356466878</v>
      </c>
      <c r="G15" s="24">
        <f>H$23</f>
        <v>2</v>
      </c>
      <c r="H15" s="55">
        <f>INT(C15/H$28)</f>
        <v>2</v>
      </c>
      <c r="I15" s="65">
        <f t="shared" si="1"/>
        <v>4</v>
      </c>
      <c r="K15" s="45">
        <f>(C15/H$28)-H15</f>
        <v>0.21451104100946372</v>
      </c>
      <c r="L15" s="18">
        <f>IF(K15&gt;=H$29,1,0)</f>
        <v>0</v>
      </c>
      <c r="N15" s="17">
        <f t="shared" si="2"/>
        <v>4</v>
      </c>
      <c r="O15" s="46">
        <f>N15/H$38</f>
        <v>0.125</v>
      </c>
      <c r="Q15" s="62">
        <f>IF(N15&gt;=H$27,H$27,N15)</f>
        <v>4</v>
      </c>
      <c r="R15" s="46">
        <f>Q15/H$40</f>
        <v>0.1</v>
      </c>
      <c r="T15" s="106" cm="1">
        <f t="array" ref="T15">_xlfn.XLOOKUP(1,
 ('Hilfstabelle-Ortsgruppen'!$B:$B=Tecklenburg!$A15)*
 ('Hilfstabelle-Ortsgruppen'!$A:$A=A$2),
 'Hilfstabelle-Ortsgruppen'!$G:$G)</f>
        <v>6</v>
      </c>
      <c r="U15" s="99">
        <f t="shared" si="3"/>
        <v>0.1</v>
      </c>
      <c r="W15" s="103">
        <f t="shared" si="4"/>
        <v>-2</v>
      </c>
    </row>
    <row r="16" spans="1:23" ht="18" customHeight="1">
      <c r="A16" s="84" t="s">
        <v>177</v>
      </c>
      <c r="B16" s="77">
        <f t="shared" si="0"/>
        <v>267</v>
      </c>
      <c r="C16" s="75" cm="1">
        <f t="array" ref="C16">_xlfn.XLOOKUP(1,
 ('Hilfstabelle-Ortsgruppen'!$B:$B=Tecklenburg!$A16)*
 ('Hilfstabelle-Ortsgruppen'!$A:$A=A$2),
 'Hilfstabelle-Ortsgruppen'!$C:$C)</f>
        <v>151</v>
      </c>
      <c r="D16" s="8" cm="1">
        <f t="array" ref="D16">_xlfn.XLOOKUP(1,
 ('Hilfstabelle-Ortsgruppen'!$B:$B=Tecklenburg!$A16)*
 ('Hilfstabelle-Ortsgruppen'!$A:$A=A$2),
 'Hilfstabelle-Ortsgruppen'!$D:$D)</f>
        <v>116</v>
      </c>
      <c r="E16" s="80">
        <f>B16/B$24</f>
        <v>0.14037854889589904</v>
      </c>
      <c r="G16" s="24">
        <f>H$23</f>
        <v>2</v>
      </c>
      <c r="H16" s="55">
        <f>INT(C16/H$28)</f>
        <v>1</v>
      </c>
      <c r="I16" s="65">
        <f t="shared" si="1"/>
        <v>3</v>
      </c>
      <c r="K16" s="45">
        <f>(C16/H$28)-H16</f>
        <v>0.42902208201892744</v>
      </c>
      <c r="L16" s="18">
        <f>IF(K16&gt;=H$29,1,0)</f>
        <v>0</v>
      </c>
      <c r="N16" s="17">
        <f t="shared" si="2"/>
        <v>3</v>
      </c>
      <c r="O16" s="46">
        <f>N16/H$38</f>
        <v>9.375E-2</v>
      </c>
      <c r="Q16" s="62">
        <f>IF(N16&gt;=H$27,H$27,N16)</f>
        <v>3</v>
      </c>
      <c r="R16" s="46">
        <f>Q16/H$40</f>
        <v>7.4999999999999997E-2</v>
      </c>
      <c r="T16" s="106" cm="1">
        <f t="array" ref="T16">_xlfn.XLOOKUP(1,
 ('Hilfstabelle-Ortsgruppen'!$B:$B=Tecklenburg!$A16)*
 ('Hilfstabelle-Ortsgruppen'!$A:$A=A$2),
 'Hilfstabelle-Ortsgruppen'!$G:$G)</f>
        <v>6</v>
      </c>
      <c r="U16" s="99">
        <f t="shared" si="3"/>
        <v>0.1</v>
      </c>
      <c r="W16" s="103">
        <f t="shared" si="4"/>
        <v>-3</v>
      </c>
    </row>
    <row r="17" spans="1:23" ht="18" customHeight="1">
      <c r="A17" s="136" t="s">
        <v>178</v>
      </c>
      <c r="B17" s="78">
        <f t="shared" si="0"/>
        <v>348</v>
      </c>
      <c r="C17" s="82" cm="1">
        <f t="array" ref="C17">_xlfn.XLOOKUP(1,
 ('Hilfstabelle-Ortsgruppen'!$B:$B=Tecklenburg!$A17)*
 ('Hilfstabelle-Ortsgruppen'!$A:$A=A$2),
 'Hilfstabelle-Ortsgruppen'!$C:$C)</f>
        <v>307</v>
      </c>
      <c r="D17" s="9" cm="1">
        <f t="array" ref="D17">_xlfn.XLOOKUP(1,
 ('Hilfstabelle-Ortsgruppen'!$B:$B=Tecklenburg!$A17)*
 ('Hilfstabelle-Ortsgruppen'!$A:$A=A$2),
 'Hilfstabelle-Ortsgruppen'!$D:$D)</f>
        <v>41</v>
      </c>
      <c r="E17" s="81">
        <f>B17/B$24</f>
        <v>0.18296529968454259</v>
      </c>
      <c r="G17" s="28">
        <f>H$23</f>
        <v>2</v>
      </c>
      <c r="H17" s="56">
        <f>INT(C17/H$28)</f>
        <v>2</v>
      </c>
      <c r="I17" s="66">
        <f t="shared" si="1"/>
        <v>4</v>
      </c>
      <c r="K17" s="60">
        <f>(C17/H$28)-H17</f>
        <v>0.90536277602523629</v>
      </c>
      <c r="L17" s="20">
        <f>IF(K17&gt;=H$29,1,0)</f>
        <v>1</v>
      </c>
      <c r="N17" s="19">
        <f t="shared" si="2"/>
        <v>5</v>
      </c>
      <c r="O17" s="49">
        <f>N17/H$38</f>
        <v>0.15625</v>
      </c>
      <c r="Q17" s="63">
        <f>IF(N17&gt;=H$27,H$27,N17)</f>
        <v>5</v>
      </c>
      <c r="R17" s="49">
        <f>Q17/H$40</f>
        <v>0.125</v>
      </c>
      <c r="T17" s="107" cm="1">
        <f t="array" ref="T17">_xlfn.XLOOKUP(1,
 ('Hilfstabelle-Ortsgruppen'!$B:$B=Tecklenburg!$A17)*
 ('Hilfstabelle-Ortsgruppen'!$A:$A=A$2),
 'Hilfstabelle-Ortsgruppen'!$G:$G)</f>
        <v>6</v>
      </c>
      <c r="U17" s="100">
        <f t="shared" si="3"/>
        <v>0.1</v>
      </c>
      <c r="W17" s="104">
        <f t="shared" si="4"/>
        <v>-1</v>
      </c>
    </row>
    <row r="18" spans="1:23" ht="5.25" customHeight="1">
      <c r="T18" s="114"/>
      <c r="U18" s="115"/>
    </row>
    <row r="19" spans="1:23" ht="5.25" customHeight="1">
      <c r="T19" s="114"/>
      <c r="U19" s="115"/>
    </row>
    <row r="20" spans="1:23" ht="5.25" customHeight="1">
      <c r="T20" s="114"/>
      <c r="U20" s="115"/>
    </row>
    <row r="21" spans="1:23" ht="18" customHeight="1">
      <c r="A21" s="10" t="s">
        <v>28</v>
      </c>
      <c r="B21" s="11"/>
      <c r="C21" s="11"/>
      <c r="D21" s="11"/>
      <c r="G21" s="23" t="s">
        <v>29</v>
      </c>
      <c r="K21" s="52"/>
      <c r="N21" s="122">
        <f>SUM(N7:N17)</f>
        <v>40</v>
      </c>
      <c r="Q21" s="122">
        <f>SUM(Q7:Q17)</f>
        <v>40</v>
      </c>
      <c r="T21" s="122">
        <f>SUM(T7:T17)</f>
        <v>60</v>
      </c>
      <c r="U21" s="115"/>
      <c r="W21" s="122">
        <f>Q21-T21</f>
        <v>-20</v>
      </c>
    </row>
    <row r="22" spans="1:23" ht="8.25" customHeight="1">
      <c r="A22" s="11"/>
      <c r="B22" s="11"/>
      <c r="C22" s="11"/>
      <c r="D22" s="11"/>
      <c r="T22" s="114"/>
      <c r="U22" s="115"/>
    </row>
    <row r="23" spans="1:23" ht="30" customHeight="1">
      <c r="A23" s="12" t="s">
        <v>69</v>
      </c>
      <c r="B23" s="13">
        <f>ROWS(A7:A17)</f>
        <v>11</v>
      </c>
      <c r="C23" s="14"/>
      <c r="D23" s="14"/>
      <c r="G23" s="29" t="s">
        <v>70</v>
      </c>
      <c r="H23" s="30">
        <f>Hilfstabelle!B2</f>
        <v>2</v>
      </c>
      <c r="T23" s="114"/>
      <c r="U23" s="115"/>
    </row>
    <row r="24" spans="1:23" ht="30" customHeight="1">
      <c r="A24" s="15" t="s">
        <v>32</v>
      </c>
      <c r="B24" s="16">
        <f>SUM(C7:C17)</f>
        <v>1902</v>
      </c>
      <c r="C24" s="14"/>
      <c r="D24" s="14"/>
      <c r="G24" s="31" t="s">
        <v>33</v>
      </c>
      <c r="H24" s="83">
        <f>IF(B23&gt;= Hilfstabelle!A10, Hilfstabelle!C10, IF(B23 &gt;= Hilfstabelle!A9, Hilfstabelle!C9, IF(B23 &gt;= Hilfstabelle!A8, Hilfstabelle!C8, IF(B23 &gt;= Hilfstabelle!A7, Hilfstabelle!C7, Hilfstabelle!C6))))</f>
        <v>40</v>
      </c>
      <c r="T24" s="114"/>
      <c r="U24" s="115"/>
    </row>
    <row r="25" spans="1:23" ht="30" customHeight="1">
      <c r="G25" s="31" t="s">
        <v>34</v>
      </c>
      <c r="H25" s="32">
        <f>B23*H23</f>
        <v>22</v>
      </c>
      <c r="T25" s="114"/>
      <c r="U25" s="115"/>
    </row>
    <row r="26" spans="1:23" ht="30" customHeight="1">
      <c r="G26" s="31" t="s">
        <v>35</v>
      </c>
      <c r="H26" s="32">
        <f>H24-H25</f>
        <v>18</v>
      </c>
      <c r="T26" s="114"/>
      <c r="U26" s="115"/>
    </row>
    <row r="27" spans="1:23" ht="30" customHeight="1">
      <c r="G27" s="33" t="s">
        <v>36</v>
      </c>
      <c r="H27" s="32">
        <f>Hilfstabelle!B3</f>
        <v>6</v>
      </c>
    </row>
    <row r="28" spans="1:23" ht="30" customHeight="1">
      <c r="G28" s="34" t="s">
        <v>37</v>
      </c>
      <c r="H28" s="35">
        <f>B$24 / H$26</f>
        <v>105.66666666666667</v>
      </c>
    </row>
    <row r="29" spans="1:23" ht="30" customHeight="1">
      <c r="G29" s="36" t="s">
        <v>38</v>
      </c>
      <c r="H29" s="37">
        <f>SMALL(K7:K17, COUNT(K7:K17)-H$37+1)</f>
        <v>0.58044164037854884</v>
      </c>
    </row>
    <row r="30" spans="1:23" ht="5.25" customHeight="1">
      <c r="G30" s="39"/>
      <c r="H30" s="40"/>
    </row>
    <row r="31" spans="1:23" ht="5.25" customHeight="1">
      <c r="G31" s="39"/>
      <c r="H31" s="40"/>
    </row>
    <row r="32" spans="1:23" ht="5.25" customHeight="1">
      <c r="G32" s="11"/>
      <c r="H32" s="11"/>
    </row>
    <row r="33" spans="7:8" ht="18" customHeight="1">
      <c r="G33" s="38" t="s">
        <v>39</v>
      </c>
      <c r="H33" s="11"/>
    </row>
    <row r="34" spans="7:8" ht="8.25" customHeight="1">
      <c r="G34" s="38"/>
      <c r="H34" s="11"/>
    </row>
    <row r="35" spans="7:8" ht="30" customHeight="1">
      <c r="G35" s="41" t="s">
        <v>40</v>
      </c>
      <c r="H35" s="42">
        <f>B23*H23</f>
        <v>22</v>
      </c>
    </row>
    <row r="36" spans="7:8" ht="30" customHeight="1">
      <c r="G36" s="31" t="s">
        <v>41</v>
      </c>
      <c r="H36" s="32">
        <f>SUM(H7:H17)</f>
        <v>10</v>
      </c>
    </row>
    <row r="37" spans="7:8" ht="30" customHeight="1">
      <c r="G37" s="31" t="s">
        <v>42</v>
      </c>
      <c r="H37" s="32">
        <f>SUM(K7:K17)</f>
        <v>8</v>
      </c>
    </row>
    <row r="38" spans="7:8" ht="45" customHeight="1">
      <c r="G38" s="31" t="s">
        <v>43</v>
      </c>
      <c r="H38" s="32">
        <f>SUM(I7:I17)</f>
        <v>32</v>
      </c>
    </row>
    <row r="39" spans="7:8" ht="45" customHeight="1">
      <c r="G39" s="31" t="s">
        <v>44</v>
      </c>
      <c r="H39" s="32">
        <f>SUM(N7:N17)</f>
        <v>40</v>
      </c>
    </row>
    <row r="40" spans="7:8" ht="45" customHeight="1">
      <c r="G40" s="31" t="s">
        <v>45</v>
      </c>
      <c r="H40" s="32">
        <f>SUM(Q7:Q17)</f>
        <v>40</v>
      </c>
    </row>
    <row r="41" spans="7:8" ht="30" customHeight="1">
      <c r="G41" s="43" t="s">
        <v>46</v>
      </c>
      <c r="H41" s="44">
        <f>H24-H40</f>
        <v>0</v>
      </c>
    </row>
  </sheetData>
  <sheetProtection sheet="1" objects="1" scenarios="1"/>
  <conditionalFormatting sqref="Q7:Q17">
    <cfRule type="cellIs" dxfId="34" priority="10" operator="equal">
      <formula>$H$27</formula>
    </cfRule>
  </conditionalFormatting>
  <conditionalFormatting sqref="H26 H28">
    <cfRule type="cellIs" dxfId="33" priority="3" operator="lessThan">
      <formula>0</formula>
    </cfRule>
  </conditionalFormatting>
  <conditionalFormatting sqref="W7:W17">
    <cfRule type="cellIs" dxfId="32" priority="1" operator="lessThan">
      <formula>0</formula>
    </cfRule>
  </conditionalFormatting>
  <conditionalFormatting sqref="W7:W17">
    <cfRule type="cellIs" dxfId="31" priority="2" operator="greaterThan">
      <formula>0</formula>
    </cfRule>
  </conditionalFormatting>
  <printOptions horizontalCentered="1" verticalCentered="1"/>
  <pageMargins left="0.25" right="0.25" top="0.75" bottom="0.75" header="0.3" footer="0.3"/>
  <pageSetup paperSize="8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E21CD-83E0-47D6-AF01-B5ADFBD82135}">
  <sheetPr>
    <pageSetUpPr fitToPage="1"/>
  </sheetPr>
  <dimension ref="A2:W47"/>
  <sheetViews>
    <sheetView topLeftCell="A3" workbookViewId="0">
      <selection activeCell="A23" sqref="A23"/>
    </sheetView>
  </sheetViews>
  <sheetFormatPr defaultColWidth="9.140625" defaultRowHeight="15"/>
  <cols>
    <col min="1" max="1" width="30.7109375" style="5" customWidth="1"/>
    <col min="2" max="2" width="12.7109375" style="5" customWidth="1"/>
    <col min="3" max="3" width="25.7109375" style="5" customWidth="1"/>
    <col min="4" max="4" width="16.7109375" style="5" customWidth="1"/>
    <col min="5" max="5" width="20.7109375" style="5" customWidth="1"/>
    <col min="6" max="6" width="5.7109375" style="5" customWidth="1"/>
    <col min="7" max="9" width="20.7109375" style="5" customWidth="1"/>
    <col min="10" max="10" width="5.7109375" style="5" customWidth="1"/>
    <col min="11" max="12" width="20.7109375" style="5" customWidth="1"/>
    <col min="13" max="13" width="5.7109375" style="5" customWidth="1"/>
    <col min="14" max="15" width="20.7109375" style="5" customWidth="1"/>
    <col min="16" max="16" width="5.7109375" style="5" customWidth="1"/>
    <col min="17" max="18" width="20.7109375" style="5" customWidth="1"/>
    <col min="19" max="19" width="10.7109375" style="5" customWidth="1"/>
    <col min="20" max="21" width="20.7109375" style="5" customWidth="1"/>
    <col min="22" max="22" width="5.7109375" style="5" customWidth="1"/>
    <col min="23" max="23" width="20.7109375" style="5" customWidth="1"/>
    <col min="24" max="16384" width="9.140625" style="5"/>
  </cols>
  <sheetData>
    <row r="2" spans="1:23" ht="21">
      <c r="A2" s="4" t="s">
        <v>27</v>
      </c>
      <c r="B2" s="4"/>
    </row>
    <row r="3" spans="1:23" ht="21">
      <c r="A3" s="4"/>
    </row>
    <row r="4" spans="1:23" s="7" customFormat="1" ht="18" customHeight="1">
      <c r="A4" s="6" t="s">
        <v>1</v>
      </c>
      <c r="G4" s="6" t="s">
        <v>2</v>
      </c>
    </row>
    <row r="5" spans="1:23" ht="8.25" customHeight="1"/>
    <row r="6" spans="1:23" s="11" customFormat="1" ht="30" customHeight="1">
      <c r="A6" s="21" t="s">
        <v>47</v>
      </c>
      <c r="B6" s="71" t="s">
        <v>1</v>
      </c>
      <c r="C6" s="72" t="s">
        <v>4</v>
      </c>
      <c r="D6" s="72" t="s">
        <v>5</v>
      </c>
      <c r="E6" s="73" t="s">
        <v>48</v>
      </c>
      <c r="G6" s="50" t="s">
        <v>7</v>
      </c>
      <c r="H6" s="57" t="s">
        <v>8</v>
      </c>
      <c r="I6" s="22" t="s">
        <v>9</v>
      </c>
      <c r="K6" s="50" t="s">
        <v>10</v>
      </c>
      <c r="L6" s="51" t="s">
        <v>11</v>
      </c>
      <c r="N6" s="50" t="s">
        <v>12</v>
      </c>
      <c r="O6" s="51" t="s">
        <v>13</v>
      </c>
      <c r="Q6" s="50" t="s">
        <v>14</v>
      </c>
      <c r="R6" s="51" t="s">
        <v>13</v>
      </c>
      <c r="T6" s="110" t="s">
        <v>15</v>
      </c>
      <c r="U6" s="111" t="s">
        <v>13</v>
      </c>
      <c r="W6" s="113" t="s">
        <v>16</v>
      </c>
    </row>
    <row r="7" spans="1:23" ht="18" customHeight="1">
      <c r="A7" s="84" t="s">
        <v>179</v>
      </c>
      <c r="B7" s="76">
        <f>SUM(C7:D7)</f>
        <v>151</v>
      </c>
      <c r="C7" s="74" cm="1">
        <f t="array" ref="C7">_xlfn.XLOOKUP(1,
 ('Hilfstabelle-Ortsgruppen'!$B:$B=Warendorf!$A7)*
 ('Hilfstabelle-Ortsgruppen'!$A:$A=A$2),
 'Hilfstabelle-Ortsgruppen'!$C:$C)</f>
        <v>141</v>
      </c>
      <c r="D7" s="67" cm="1">
        <f t="array" ref="D7">_xlfn.XLOOKUP(1,
 ('Hilfstabelle-Ortsgruppen'!$B:$B=Warendorf!$A7)*
 ('Hilfstabelle-Ortsgruppen'!$A:$A=A$2),
 'Hilfstabelle-Ortsgruppen'!$D:$D)</f>
        <v>10</v>
      </c>
      <c r="E7" s="79">
        <f>B7/B$30</f>
        <v>8.0063626723223758E-2</v>
      </c>
      <c r="G7" s="53">
        <f>H$29</f>
        <v>2</v>
      </c>
      <c r="H7" s="54">
        <f>INT(C7/H$34)</f>
        <v>3</v>
      </c>
      <c r="I7" s="64">
        <f>SUM(G7:H7)</f>
        <v>5</v>
      </c>
      <c r="K7" s="58">
        <f>(C7/H$34)-H7</f>
        <v>0.43902439024390238</v>
      </c>
      <c r="L7" s="59">
        <f>IF(K7&gt;=H$35,1,0)</f>
        <v>0</v>
      </c>
      <c r="N7" s="47">
        <f>SUM(I7,L7)</f>
        <v>5</v>
      </c>
      <c r="O7" s="48">
        <f>N7/H$44</f>
        <v>7.0422535211267609E-2</v>
      </c>
      <c r="Q7" s="61">
        <f>IF(N7&gt;=H$33,H$33,N7)</f>
        <v>5</v>
      </c>
      <c r="R7" s="48">
        <f>Q7/H$46</f>
        <v>6.4102564102564097E-2</v>
      </c>
      <c r="T7" s="108" cm="1">
        <f t="array" ref="T7">_xlfn.XLOOKUP(1,
 ('Hilfstabelle-Ortsgruppen'!$B:$B=Warendorf!$A7)*
 ('Hilfstabelle-Ortsgruppen'!$A:$A=A$2),
 'Hilfstabelle-Ortsgruppen'!$G:$G)</f>
        <v>6</v>
      </c>
      <c r="U7" s="109">
        <f>T7 / $T$27</f>
        <v>7.1428571428571425E-2</v>
      </c>
      <c r="W7" s="112">
        <f>Q7-T7</f>
        <v>-1</v>
      </c>
    </row>
    <row r="8" spans="1:23" ht="18" customHeight="1">
      <c r="A8" s="84" t="s">
        <v>180</v>
      </c>
      <c r="B8" s="77">
        <f t="shared" ref="B8:B23" si="0">SUM(C8:D8)</f>
        <v>154</v>
      </c>
      <c r="C8" s="75" cm="1">
        <f t="array" ref="C8">_xlfn.XLOOKUP(1,
 ('Hilfstabelle-Ortsgruppen'!$B:$B=Warendorf!$A8)*
 ('Hilfstabelle-Ortsgruppen'!$A:$A=A$2),
 'Hilfstabelle-Ortsgruppen'!$C:$C)</f>
        <v>145</v>
      </c>
      <c r="D8" s="8" cm="1">
        <f t="array" ref="D8">_xlfn.XLOOKUP(1,
 ('Hilfstabelle-Ortsgruppen'!$B:$B=Warendorf!$A8)*
 ('Hilfstabelle-Ortsgruppen'!$A:$A=A$2),
 'Hilfstabelle-Ortsgruppen'!$D:$D)</f>
        <v>9</v>
      </c>
      <c r="E8" s="80">
        <f>B8/B$30</f>
        <v>8.1654294803817598E-2</v>
      </c>
      <c r="G8" s="24">
        <f>H$29</f>
        <v>2</v>
      </c>
      <c r="H8" s="55">
        <f>INT(C8/H$34)</f>
        <v>3</v>
      </c>
      <c r="I8" s="65">
        <f t="shared" ref="I8:I23" si="1">SUM(G8:H8)</f>
        <v>5</v>
      </c>
      <c r="K8" s="45">
        <f>(C8/H$34)-H8</f>
        <v>0.53658536585365857</v>
      </c>
      <c r="L8" s="18">
        <f>IF(K8&gt;=H$35,1,0)</f>
        <v>1</v>
      </c>
      <c r="N8" s="17">
        <f t="shared" ref="N8:N23" si="2">SUM(I8,L8)</f>
        <v>6</v>
      </c>
      <c r="O8" s="46">
        <f>N8/H$44</f>
        <v>8.4507042253521125E-2</v>
      </c>
      <c r="Q8" s="62">
        <f>IF(N8&gt;=H$33,H$33,N8)</f>
        <v>6</v>
      </c>
      <c r="R8" s="46">
        <f>Q8/H$46</f>
        <v>7.6923076923076927E-2</v>
      </c>
      <c r="T8" s="106" cm="1">
        <f t="array" ref="T8">_xlfn.XLOOKUP(1,
 ('Hilfstabelle-Ortsgruppen'!$B:$B=Warendorf!$A8)*
 ('Hilfstabelle-Ortsgruppen'!$A:$A=A$2),
 'Hilfstabelle-Ortsgruppen'!$G:$G)</f>
        <v>6</v>
      </c>
      <c r="U8" s="99">
        <f t="shared" ref="U8:U23" si="3">T8 / $T$27</f>
        <v>7.1428571428571425E-2</v>
      </c>
      <c r="W8" s="103">
        <f t="shared" ref="W8:W26" si="4">Q8-T8</f>
        <v>0</v>
      </c>
    </row>
    <row r="9" spans="1:23" ht="18" customHeight="1">
      <c r="A9" s="84" t="s">
        <v>181</v>
      </c>
      <c r="B9" s="77">
        <f t="shared" si="0"/>
        <v>91</v>
      </c>
      <c r="C9" s="75" cm="1">
        <f t="array" ref="C9">_xlfn.XLOOKUP(1,
 ('Hilfstabelle-Ortsgruppen'!$B:$B=Warendorf!$A9)*
 ('Hilfstabelle-Ortsgruppen'!$A:$A=A$2),
 'Hilfstabelle-Ortsgruppen'!$C:$C)</f>
        <v>91</v>
      </c>
      <c r="D9" s="8" cm="1">
        <f t="array" ref="D9">_xlfn.XLOOKUP(1,
 ('Hilfstabelle-Ortsgruppen'!$B:$B=Warendorf!$A9)*
 ('Hilfstabelle-Ortsgruppen'!$A:$A=A$2),
 'Hilfstabelle-Ortsgruppen'!$D:$D)</f>
        <v>0</v>
      </c>
      <c r="E9" s="80">
        <f>B9/B$30</f>
        <v>4.8250265111346766E-2</v>
      </c>
      <c r="G9" s="24">
        <f>H$29</f>
        <v>2</v>
      </c>
      <c r="H9" s="55">
        <f>INT(C9/H$34)</f>
        <v>2</v>
      </c>
      <c r="I9" s="65">
        <f t="shared" si="1"/>
        <v>4</v>
      </c>
      <c r="K9" s="45">
        <f>(C9/H$34)-H9</f>
        <v>0.21951219512195141</v>
      </c>
      <c r="L9" s="18">
        <f>IF(K9&gt;=H$35,1,0)</f>
        <v>0</v>
      </c>
      <c r="N9" s="17">
        <f t="shared" si="2"/>
        <v>4</v>
      </c>
      <c r="O9" s="46">
        <f>N9/H$44</f>
        <v>5.6338028169014086E-2</v>
      </c>
      <c r="Q9" s="62">
        <f>IF(N9&gt;=H$33,H$33,N9)</f>
        <v>4</v>
      </c>
      <c r="R9" s="46">
        <f>Q9/H$46</f>
        <v>5.128205128205128E-2</v>
      </c>
      <c r="T9" s="106" cm="1">
        <f t="array" ref="T9">_xlfn.XLOOKUP(1,
 ('Hilfstabelle-Ortsgruppen'!$B:$B=Warendorf!$A9)*
 ('Hilfstabelle-Ortsgruppen'!$A:$A=A$2),
 'Hilfstabelle-Ortsgruppen'!$G:$G)</f>
        <v>4</v>
      </c>
      <c r="U9" s="99">
        <f t="shared" si="3"/>
        <v>4.7619047619047616E-2</v>
      </c>
      <c r="W9" s="103">
        <f t="shared" si="4"/>
        <v>0</v>
      </c>
    </row>
    <row r="10" spans="1:23" ht="18" customHeight="1">
      <c r="A10" s="84" t="s">
        <v>182</v>
      </c>
      <c r="B10" s="77">
        <f t="shared" si="0"/>
        <v>122</v>
      </c>
      <c r="C10" s="75" cm="1">
        <f t="array" ref="C10">_xlfn.XLOOKUP(1,
 ('Hilfstabelle-Ortsgruppen'!$B:$B=Warendorf!$A10)*
 ('Hilfstabelle-Ortsgruppen'!$A:$A=A$2),
 'Hilfstabelle-Ortsgruppen'!$C:$C)</f>
        <v>122</v>
      </c>
      <c r="D10" s="8" cm="1">
        <f t="array" ref="D10">_xlfn.XLOOKUP(1,
 ('Hilfstabelle-Ortsgruppen'!$B:$B=Warendorf!$A10)*
 ('Hilfstabelle-Ortsgruppen'!$A:$A=A$2),
 'Hilfstabelle-Ortsgruppen'!$D:$D)</f>
        <v>0</v>
      </c>
      <c r="E10" s="80">
        <f>B10/B$30</f>
        <v>6.4687168610816539E-2</v>
      </c>
      <c r="G10" s="24">
        <f>H$29</f>
        <v>2</v>
      </c>
      <c r="H10" s="55">
        <f>INT(C10/H$34)</f>
        <v>2</v>
      </c>
      <c r="I10" s="65">
        <f t="shared" si="1"/>
        <v>4</v>
      </c>
      <c r="K10" s="45">
        <f>(C10/H$34)-H10</f>
        <v>0.97560975609756095</v>
      </c>
      <c r="L10" s="18">
        <f>IF(K10&gt;=H$35,1,0)</f>
        <v>1</v>
      </c>
      <c r="N10" s="17">
        <f t="shared" si="2"/>
        <v>5</v>
      </c>
      <c r="O10" s="46">
        <f>N10/H$44</f>
        <v>7.0422535211267609E-2</v>
      </c>
      <c r="Q10" s="62">
        <f>IF(N10&gt;=H$33,H$33,N10)</f>
        <v>5</v>
      </c>
      <c r="R10" s="46">
        <f>Q10/H$46</f>
        <v>6.4102564102564097E-2</v>
      </c>
      <c r="T10" s="106" cm="1">
        <f t="array" ref="T10">_xlfn.XLOOKUP(1,
 ('Hilfstabelle-Ortsgruppen'!$B:$B=Warendorf!$A10)*
 ('Hilfstabelle-Ortsgruppen'!$A:$A=A$2),
 'Hilfstabelle-Ortsgruppen'!$G:$G)</f>
        <v>6</v>
      </c>
      <c r="U10" s="99">
        <f t="shared" si="3"/>
        <v>7.1428571428571425E-2</v>
      </c>
      <c r="W10" s="103">
        <f t="shared" si="4"/>
        <v>-1</v>
      </c>
    </row>
    <row r="11" spans="1:23" ht="18" customHeight="1">
      <c r="A11" s="84" t="s">
        <v>183</v>
      </c>
      <c r="B11" s="77">
        <f t="shared" si="0"/>
        <v>129</v>
      </c>
      <c r="C11" s="75" cm="1">
        <f t="array" ref="C11">_xlfn.XLOOKUP(1,
 ('Hilfstabelle-Ortsgruppen'!$B:$B=Warendorf!$A11)*
 ('Hilfstabelle-Ortsgruppen'!$A:$A=A$2),
 'Hilfstabelle-Ortsgruppen'!$C:$C)</f>
        <v>129</v>
      </c>
      <c r="D11" s="8" cm="1">
        <f t="array" ref="D11">_xlfn.XLOOKUP(1,
 ('Hilfstabelle-Ortsgruppen'!$B:$B=Warendorf!$A11)*
 ('Hilfstabelle-Ortsgruppen'!$A:$A=A$2),
 'Hilfstabelle-Ortsgruppen'!$D:$D)</f>
        <v>0</v>
      </c>
      <c r="E11" s="80">
        <f>B11/B$30</f>
        <v>6.8398727465535519E-2</v>
      </c>
      <c r="G11" s="24">
        <f>H$29</f>
        <v>2</v>
      </c>
      <c r="H11" s="55">
        <f>INT(C11/H$34)</f>
        <v>3</v>
      </c>
      <c r="I11" s="65">
        <f t="shared" si="1"/>
        <v>5</v>
      </c>
      <c r="K11" s="45">
        <f>(C11/H$34)-H11</f>
        <v>0.14634146341463428</v>
      </c>
      <c r="L11" s="18">
        <f>IF(K11&gt;=H$35,1,0)</f>
        <v>0</v>
      </c>
      <c r="N11" s="17">
        <f t="shared" si="2"/>
        <v>5</v>
      </c>
      <c r="O11" s="46">
        <f>N11/H$44</f>
        <v>7.0422535211267609E-2</v>
      </c>
      <c r="Q11" s="62">
        <f>IF(N11&gt;=H$33,H$33,N11)</f>
        <v>5</v>
      </c>
      <c r="R11" s="46">
        <f>Q11/H$46</f>
        <v>6.4102564102564097E-2</v>
      </c>
      <c r="T11" s="106" cm="1">
        <f t="array" ref="T11">_xlfn.XLOOKUP(1,
 ('Hilfstabelle-Ortsgruppen'!$B:$B=Warendorf!$A11)*
 ('Hilfstabelle-Ortsgruppen'!$A:$A=A$2),
 'Hilfstabelle-Ortsgruppen'!$G:$G)</f>
        <v>6</v>
      </c>
      <c r="U11" s="99">
        <f t="shared" si="3"/>
        <v>7.1428571428571425E-2</v>
      </c>
      <c r="W11" s="103">
        <f t="shared" si="4"/>
        <v>-1</v>
      </c>
    </row>
    <row r="12" spans="1:23" ht="18" customHeight="1">
      <c r="A12" s="84" t="s">
        <v>184</v>
      </c>
      <c r="B12" s="77">
        <f t="shared" si="0"/>
        <v>167</v>
      </c>
      <c r="C12" s="75" cm="1">
        <f t="array" ref="C12">_xlfn.XLOOKUP(1,
 ('Hilfstabelle-Ortsgruppen'!$B:$B=Warendorf!$A12)*
 ('Hilfstabelle-Ortsgruppen'!$A:$A=A$2),
 'Hilfstabelle-Ortsgruppen'!$C:$C)</f>
        <v>151</v>
      </c>
      <c r="D12" s="8" cm="1">
        <f t="array" ref="D12">_xlfn.XLOOKUP(1,
 ('Hilfstabelle-Ortsgruppen'!$B:$B=Warendorf!$A12)*
 ('Hilfstabelle-Ortsgruppen'!$A:$A=A$2),
 'Hilfstabelle-Ortsgruppen'!$D:$D)</f>
        <v>16</v>
      </c>
      <c r="E12" s="80">
        <f>B12/B$30</f>
        <v>8.8547189819724287E-2</v>
      </c>
      <c r="G12" s="24">
        <f>H$29</f>
        <v>2</v>
      </c>
      <c r="H12" s="55">
        <f>INT(C12/H$34)</f>
        <v>3</v>
      </c>
      <c r="I12" s="65">
        <f t="shared" si="1"/>
        <v>5</v>
      </c>
      <c r="K12" s="45">
        <f>(C12/H$34)-H12</f>
        <v>0.68292682926829285</v>
      </c>
      <c r="L12" s="18">
        <f>IF(K12&gt;=H$35,1,0)</f>
        <v>1</v>
      </c>
      <c r="N12" s="17">
        <f t="shared" si="2"/>
        <v>6</v>
      </c>
      <c r="O12" s="46">
        <f>N12/H$44</f>
        <v>8.4507042253521125E-2</v>
      </c>
      <c r="Q12" s="62">
        <f>IF(N12&gt;=H$33,H$33,N12)</f>
        <v>6</v>
      </c>
      <c r="R12" s="46">
        <f>Q12/H$46</f>
        <v>7.6923076923076927E-2</v>
      </c>
      <c r="T12" s="106" cm="1">
        <f t="array" ref="T12">_xlfn.XLOOKUP(1,
 ('Hilfstabelle-Ortsgruppen'!$B:$B=Warendorf!$A12)*
 ('Hilfstabelle-Ortsgruppen'!$A:$A=A$2),
 'Hilfstabelle-Ortsgruppen'!$G:$G)</f>
        <v>6</v>
      </c>
      <c r="U12" s="99">
        <f t="shared" si="3"/>
        <v>7.1428571428571425E-2</v>
      </c>
      <c r="W12" s="103">
        <f t="shared" si="4"/>
        <v>0</v>
      </c>
    </row>
    <row r="13" spans="1:23" ht="18" customHeight="1">
      <c r="A13" s="84" t="s">
        <v>185</v>
      </c>
      <c r="B13" s="77">
        <f t="shared" si="0"/>
        <v>26</v>
      </c>
      <c r="C13" s="75" cm="1">
        <f t="array" ref="C13">_xlfn.XLOOKUP(1,
 ('Hilfstabelle-Ortsgruppen'!$B:$B=Warendorf!$A13)*
 ('Hilfstabelle-Ortsgruppen'!$A:$A=A$2),
 'Hilfstabelle-Ortsgruppen'!$C:$C)</f>
        <v>23</v>
      </c>
      <c r="D13" s="8" cm="1">
        <f t="array" ref="D13">_xlfn.XLOOKUP(1,
 ('Hilfstabelle-Ortsgruppen'!$B:$B=Warendorf!$A13)*
 ('Hilfstabelle-Ortsgruppen'!$A:$A=A$2),
 'Hilfstabelle-Ortsgruppen'!$D:$D)</f>
        <v>3</v>
      </c>
      <c r="E13" s="80">
        <f>B13/B$30</f>
        <v>1.3785790031813362E-2</v>
      </c>
      <c r="G13" s="24">
        <f>H$29</f>
        <v>2</v>
      </c>
      <c r="H13" s="55">
        <f>INT(C13/H$34)</f>
        <v>0</v>
      </c>
      <c r="I13" s="65">
        <f t="shared" si="1"/>
        <v>2</v>
      </c>
      <c r="K13" s="45">
        <f>(C13/H$34)-H13</f>
        <v>0.56097560975609762</v>
      </c>
      <c r="L13" s="18">
        <f>IF(K13&gt;=H$35,1,0)</f>
        <v>1</v>
      </c>
      <c r="N13" s="17">
        <f t="shared" si="2"/>
        <v>3</v>
      </c>
      <c r="O13" s="46">
        <f>N13/H$44</f>
        <v>4.2253521126760563E-2</v>
      </c>
      <c r="Q13" s="62">
        <f>IF(N13&gt;=H$33,H$33,N13)</f>
        <v>3</v>
      </c>
      <c r="R13" s="46">
        <f>Q13/H$46</f>
        <v>3.8461538461538464E-2</v>
      </c>
      <c r="T13" s="106" cm="1">
        <f t="array" ref="T13">_xlfn.XLOOKUP(1,
 ('Hilfstabelle-Ortsgruppen'!$B:$B=Warendorf!$A13)*
 ('Hilfstabelle-Ortsgruppen'!$A:$A=A$2),
 'Hilfstabelle-Ortsgruppen'!$G:$G)</f>
        <v>2</v>
      </c>
      <c r="U13" s="99">
        <f t="shared" si="3"/>
        <v>2.3809523809523808E-2</v>
      </c>
      <c r="W13" s="103">
        <f t="shared" si="4"/>
        <v>1</v>
      </c>
    </row>
    <row r="14" spans="1:23" ht="18" customHeight="1">
      <c r="A14" s="84" t="s">
        <v>186</v>
      </c>
      <c r="B14" s="77">
        <f t="shared" si="0"/>
        <v>136</v>
      </c>
      <c r="C14" s="75" cm="1">
        <f t="array" ref="C14">_xlfn.XLOOKUP(1,
 ('Hilfstabelle-Ortsgruppen'!$B:$B=Warendorf!$A14)*
 ('Hilfstabelle-Ortsgruppen'!$A:$A=A$2),
 'Hilfstabelle-Ortsgruppen'!$C:$C)</f>
        <v>122</v>
      </c>
      <c r="D14" s="8" cm="1">
        <f t="array" ref="D14">_xlfn.XLOOKUP(1,
 ('Hilfstabelle-Ortsgruppen'!$B:$B=Warendorf!$A14)*
 ('Hilfstabelle-Ortsgruppen'!$A:$A=A$2),
 'Hilfstabelle-Ortsgruppen'!$D:$D)</f>
        <v>14</v>
      </c>
      <c r="E14" s="80">
        <f>B14/B$30</f>
        <v>7.2110286320254513E-2</v>
      </c>
      <c r="G14" s="24">
        <f>H$29</f>
        <v>2</v>
      </c>
      <c r="H14" s="55">
        <f>INT(C14/H$34)</f>
        <v>2</v>
      </c>
      <c r="I14" s="65">
        <f t="shared" si="1"/>
        <v>4</v>
      </c>
      <c r="K14" s="45">
        <f>(C14/H$34)-H14</f>
        <v>0.97560975609756095</v>
      </c>
      <c r="L14" s="18">
        <f>IF(K14&gt;=H$35,1,0)</f>
        <v>1</v>
      </c>
      <c r="N14" s="17">
        <f t="shared" si="2"/>
        <v>5</v>
      </c>
      <c r="O14" s="46">
        <f>N14/H$44</f>
        <v>7.0422535211267609E-2</v>
      </c>
      <c r="Q14" s="62">
        <f>IF(N14&gt;=H$33,H$33,N14)</f>
        <v>5</v>
      </c>
      <c r="R14" s="46">
        <f>Q14/H$46</f>
        <v>6.4102564102564097E-2</v>
      </c>
      <c r="T14" s="106" cm="1">
        <f t="array" ref="T14">_xlfn.XLOOKUP(1,
 ('Hilfstabelle-Ortsgruppen'!$B:$B=Warendorf!$A14)*
 ('Hilfstabelle-Ortsgruppen'!$A:$A=A$2),
 'Hilfstabelle-Ortsgruppen'!$G:$G)</f>
        <v>6</v>
      </c>
      <c r="U14" s="99">
        <f t="shared" si="3"/>
        <v>7.1428571428571425E-2</v>
      </c>
      <c r="W14" s="103">
        <f t="shared" si="4"/>
        <v>-1</v>
      </c>
    </row>
    <row r="15" spans="1:23" ht="18" customHeight="1">
      <c r="A15" s="84" t="s">
        <v>187</v>
      </c>
      <c r="B15" s="77">
        <f t="shared" si="0"/>
        <v>183</v>
      </c>
      <c r="C15" s="75" cm="1">
        <f t="array" ref="C15">_xlfn.XLOOKUP(1,
 ('Hilfstabelle-Ortsgruppen'!$B:$B=Warendorf!$A15)*
 ('Hilfstabelle-Ortsgruppen'!$A:$A=A$2),
 'Hilfstabelle-Ortsgruppen'!$C:$C)</f>
        <v>176</v>
      </c>
      <c r="D15" s="8" cm="1">
        <f t="array" ref="D15">_xlfn.XLOOKUP(1,
 ('Hilfstabelle-Ortsgruppen'!$B:$B=Warendorf!$A15)*
 ('Hilfstabelle-Ortsgruppen'!$A:$A=A$2),
 'Hilfstabelle-Ortsgruppen'!$D:$D)</f>
        <v>7</v>
      </c>
      <c r="E15" s="80">
        <f>B15/B$30</f>
        <v>9.7030752916224816E-2</v>
      </c>
      <c r="G15" s="24">
        <f>H$29</f>
        <v>2</v>
      </c>
      <c r="H15" s="55">
        <f>INT(C15/H$34)</f>
        <v>4</v>
      </c>
      <c r="I15" s="65">
        <f t="shared" si="1"/>
        <v>6</v>
      </c>
      <c r="K15" s="45">
        <f>(C15/H$34)-H15</f>
        <v>0.29268292682926855</v>
      </c>
      <c r="L15" s="18">
        <f>IF(K15&gt;=H$35,1,0)</f>
        <v>0</v>
      </c>
      <c r="N15" s="17">
        <f t="shared" si="2"/>
        <v>6</v>
      </c>
      <c r="O15" s="46">
        <f>N15/H$44</f>
        <v>8.4507042253521125E-2</v>
      </c>
      <c r="Q15" s="62">
        <f>IF(N15&gt;=H$33,H$33,N15)</f>
        <v>6</v>
      </c>
      <c r="R15" s="46">
        <f>Q15/H$46</f>
        <v>7.6923076923076927E-2</v>
      </c>
      <c r="T15" s="106" cm="1">
        <f t="array" ref="T15">_xlfn.XLOOKUP(1,
 ('Hilfstabelle-Ortsgruppen'!$B:$B=Warendorf!$A15)*
 ('Hilfstabelle-Ortsgruppen'!$A:$A=A$2),
 'Hilfstabelle-Ortsgruppen'!$G:$G)</f>
        <v>6</v>
      </c>
      <c r="U15" s="99">
        <f t="shared" si="3"/>
        <v>7.1428571428571425E-2</v>
      </c>
      <c r="W15" s="103">
        <f t="shared" si="4"/>
        <v>0</v>
      </c>
    </row>
    <row r="16" spans="1:23" ht="18" customHeight="1">
      <c r="A16" s="84" t="s">
        <v>188</v>
      </c>
      <c r="B16" s="77">
        <f t="shared" si="0"/>
        <v>70</v>
      </c>
      <c r="C16" s="75" cm="1">
        <f t="array" ref="C16">_xlfn.XLOOKUP(1,
 ('Hilfstabelle-Ortsgruppen'!$B:$B=Warendorf!$A16)*
 ('Hilfstabelle-Ortsgruppen'!$A:$A=A$2),
 'Hilfstabelle-Ortsgruppen'!$C:$C)</f>
        <v>70</v>
      </c>
      <c r="D16" s="8" cm="1">
        <f t="array" ref="D16">_xlfn.XLOOKUP(1,
 ('Hilfstabelle-Ortsgruppen'!$B:$B=Warendorf!$A16)*
 ('Hilfstabelle-Ortsgruppen'!$A:$A=A$2),
 'Hilfstabelle-Ortsgruppen'!$D:$D)</f>
        <v>0</v>
      </c>
      <c r="E16" s="80">
        <f>B16/B$30</f>
        <v>3.7115588547189819E-2</v>
      </c>
      <c r="G16" s="24">
        <f>H$29</f>
        <v>2</v>
      </c>
      <c r="H16" s="55">
        <f>INT(C16/H$34)</f>
        <v>1</v>
      </c>
      <c r="I16" s="65">
        <f t="shared" si="1"/>
        <v>3</v>
      </c>
      <c r="K16" s="45">
        <f>(C16/H$34)-H16</f>
        <v>0.70731707317073167</v>
      </c>
      <c r="L16" s="18">
        <f>IF(K16&gt;=H$35,1,0)</f>
        <v>1</v>
      </c>
      <c r="N16" s="17">
        <f t="shared" si="2"/>
        <v>4</v>
      </c>
      <c r="O16" s="46">
        <f>N16/H$44</f>
        <v>5.6338028169014086E-2</v>
      </c>
      <c r="Q16" s="62">
        <f>IF(N16&gt;=H$33,H$33,N16)</f>
        <v>4</v>
      </c>
      <c r="R16" s="46">
        <f>Q16/H$46</f>
        <v>5.128205128205128E-2</v>
      </c>
      <c r="T16" s="106" cm="1">
        <f t="array" ref="T16">_xlfn.XLOOKUP(1,
 ('Hilfstabelle-Ortsgruppen'!$B:$B=Warendorf!$A16)*
 ('Hilfstabelle-Ortsgruppen'!$A:$A=A$2),
 'Hilfstabelle-Ortsgruppen'!$G:$G)</f>
        <v>4</v>
      </c>
      <c r="U16" s="99">
        <f t="shared" si="3"/>
        <v>4.7619047619047616E-2</v>
      </c>
      <c r="W16" s="103">
        <f t="shared" si="4"/>
        <v>0</v>
      </c>
    </row>
    <row r="17" spans="1:23" ht="18" customHeight="1">
      <c r="A17" s="84" t="s">
        <v>189</v>
      </c>
      <c r="B17" s="77">
        <f t="shared" si="0"/>
        <v>56</v>
      </c>
      <c r="C17" s="75" cm="1">
        <f t="array" ref="C17">_xlfn.XLOOKUP(1,
 ('Hilfstabelle-Ortsgruppen'!$B:$B=Warendorf!$A17)*
 ('Hilfstabelle-Ortsgruppen'!$A:$A=A$2),
 'Hilfstabelle-Ortsgruppen'!$C:$C)</f>
        <v>56</v>
      </c>
      <c r="D17" s="8" cm="1">
        <f t="array" ref="D17">_xlfn.XLOOKUP(1,
 ('Hilfstabelle-Ortsgruppen'!$B:$B=Warendorf!$A17)*
 ('Hilfstabelle-Ortsgruppen'!$A:$A=A$2),
 'Hilfstabelle-Ortsgruppen'!$D:$D)</f>
        <v>0</v>
      </c>
      <c r="E17" s="80">
        <f>B17/B$30</f>
        <v>2.9692470837751856E-2</v>
      </c>
      <c r="G17" s="24">
        <f>H$29</f>
        <v>2</v>
      </c>
      <c r="H17" s="55">
        <f>INT(C17/H$34)</f>
        <v>1</v>
      </c>
      <c r="I17" s="65">
        <f t="shared" si="1"/>
        <v>3</v>
      </c>
      <c r="K17" s="45">
        <f>(C17/H$34)-H17</f>
        <v>0.36585365853658547</v>
      </c>
      <c r="L17" s="18">
        <f>IF(K17&gt;=H$35,1,0)</f>
        <v>0</v>
      </c>
      <c r="N17" s="17">
        <f t="shared" si="2"/>
        <v>3</v>
      </c>
      <c r="O17" s="46">
        <f>N17/H$44</f>
        <v>4.2253521126760563E-2</v>
      </c>
      <c r="Q17" s="62">
        <f>IF(N17&gt;=H$33,H$33,N17)</f>
        <v>3</v>
      </c>
      <c r="R17" s="46">
        <f>Q17/H$46</f>
        <v>3.8461538461538464E-2</v>
      </c>
      <c r="T17" s="106" cm="1">
        <f t="array" ref="T17">_xlfn.XLOOKUP(1,
 ('Hilfstabelle-Ortsgruppen'!$B:$B=Warendorf!$A17)*
 ('Hilfstabelle-Ortsgruppen'!$A:$A=A$2),
 'Hilfstabelle-Ortsgruppen'!$G:$G)</f>
        <v>4</v>
      </c>
      <c r="U17" s="99">
        <f t="shared" si="3"/>
        <v>4.7619047619047616E-2</v>
      </c>
      <c r="W17" s="103">
        <f t="shared" si="4"/>
        <v>-1</v>
      </c>
    </row>
    <row r="18" spans="1:23" ht="18" customHeight="1">
      <c r="A18" s="84" t="s">
        <v>190</v>
      </c>
      <c r="B18" s="77">
        <f t="shared" si="0"/>
        <v>297</v>
      </c>
      <c r="C18" s="75" cm="1">
        <f t="array" ref="C18">_xlfn.XLOOKUP(1,
 ('Hilfstabelle-Ortsgruppen'!$B:$B=Warendorf!$A18)*
 ('Hilfstabelle-Ortsgruppen'!$A:$A=A$2),
 'Hilfstabelle-Ortsgruppen'!$C:$C)</f>
        <v>244</v>
      </c>
      <c r="D18" s="8" cm="1">
        <f t="array" ref="D18">_xlfn.XLOOKUP(1,
 ('Hilfstabelle-Ortsgruppen'!$B:$B=Warendorf!$A18)*
 ('Hilfstabelle-Ortsgruppen'!$A:$A=A$2),
 'Hilfstabelle-Ortsgruppen'!$D:$D)</f>
        <v>53</v>
      </c>
      <c r="E18" s="80">
        <f>B18/B$30</f>
        <v>0.15747613997879109</v>
      </c>
      <c r="G18" s="24">
        <f>H$29</f>
        <v>2</v>
      </c>
      <c r="H18" s="55">
        <f>INT(C18/H$34)</f>
        <v>5</v>
      </c>
      <c r="I18" s="65">
        <f t="shared" si="1"/>
        <v>7</v>
      </c>
      <c r="K18" s="45">
        <f>(C18/H$34)-H18</f>
        <v>0.95121951219512191</v>
      </c>
      <c r="L18" s="18">
        <f>IF(K18&gt;=H$35,1,0)</f>
        <v>1</v>
      </c>
      <c r="N18" s="17">
        <f t="shared" si="2"/>
        <v>8</v>
      </c>
      <c r="O18" s="46">
        <f>N18/H$44</f>
        <v>0.11267605633802817</v>
      </c>
      <c r="Q18" s="62">
        <f>IF(N18&gt;=H$33,H$33,N18)</f>
        <v>6</v>
      </c>
      <c r="R18" s="46">
        <f>Q18/H$46</f>
        <v>7.6923076923076927E-2</v>
      </c>
      <c r="T18" s="106" cm="1">
        <f t="array" ref="T18">_xlfn.XLOOKUP(1,
 ('Hilfstabelle-Ortsgruppen'!$B:$B=Warendorf!$A18)*
 ('Hilfstabelle-Ortsgruppen'!$A:$A=A$2),
 'Hilfstabelle-Ortsgruppen'!$G:$G)</f>
        <v>6</v>
      </c>
      <c r="U18" s="99">
        <f t="shared" si="3"/>
        <v>7.1428571428571425E-2</v>
      </c>
      <c r="W18" s="103">
        <f t="shared" si="4"/>
        <v>0</v>
      </c>
    </row>
    <row r="19" spans="1:23" ht="18" customHeight="1">
      <c r="A19" s="84" t="s">
        <v>191</v>
      </c>
      <c r="B19" s="77">
        <f t="shared" si="0"/>
        <v>72</v>
      </c>
      <c r="C19" s="75" cm="1">
        <f t="array" ref="C19">_xlfn.XLOOKUP(1,
 ('Hilfstabelle-Ortsgruppen'!$B:$B=Warendorf!$A19)*
 ('Hilfstabelle-Ortsgruppen'!$A:$A=A$2),
 'Hilfstabelle-Ortsgruppen'!$C:$C)</f>
        <v>61</v>
      </c>
      <c r="D19" s="8" cm="1">
        <f t="array" ref="D19">_xlfn.XLOOKUP(1,
 ('Hilfstabelle-Ortsgruppen'!$B:$B=Warendorf!$A19)*
 ('Hilfstabelle-Ortsgruppen'!$A:$A=A$2),
 'Hilfstabelle-Ortsgruppen'!$D:$D)</f>
        <v>11</v>
      </c>
      <c r="E19" s="80">
        <f>B19/B$30</f>
        <v>3.8176033934252389E-2</v>
      </c>
      <c r="G19" s="24">
        <f>H$29</f>
        <v>2</v>
      </c>
      <c r="H19" s="55">
        <f>INT(C19/H$34)</f>
        <v>1</v>
      </c>
      <c r="I19" s="65">
        <f t="shared" si="1"/>
        <v>3</v>
      </c>
      <c r="K19" s="45">
        <f>(C19/H$34)-H19</f>
        <v>0.48780487804878048</v>
      </c>
      <c r="L19" s="18">
        <f>IF(K19&gt;=H$35,1,0)</f>
        <v>1</v>
      </c>
      <c r="N19" s="17">
        <f t="shared" si="2"/>
        <v>4</v>
      </c>
      <c r="O19" s="46">
        <f>N19/H$44</f>
        <v>5.6338028169014086E-2</v>
      </c>
      <c r="Q19" s="62">
        <f>IF(N19&gt;=H$33,H$33,N19)</f>
        <v>4</v>
      </c>
      <c r="R19" s="46">
        <f>Q19/H$46</f>
        <v>5.128205128205128E-2</v>
      </c>
      <c r="T19" s="106" cm="1">
        <f t="array" ref="T19">_xlfn.XLOOKUP(1,
 ('Hilfstabelle-Ortsgruppen'!$B:$B=Warendorf!$A19)*
 ('Hilfstabelle-Ortsgruppen'!$A:$A=A$2),
 'Hilfstabelle-Ortsgruppen'!$G:$G)</f>
        <v>4</v>
      </c>
      <c r="U19" s="99">
        <f t="shared" si="3"/>
        <v>4.7619047619047616E-2</v>
      </c>
      <c r="W19" s="103">
        <f t="shared" si="4"/>
        <v>0</v>
      </c>
    </row>
    <row r="20" spans="1:23" ht="18" customHeight="1">
      <c r="A20" s="84" t="s">
        <v>192</v>
      </c>
      <c r="B20" s="77">
        <f t="shared" si="0"/>
        <v>107</v>
      </c>
      <c r="C20" s="75" cm="1">
        <f t="array" ref="C20">_xlfn.XLOOKUP(1,
 ('Hilfstabelle-Ortsgruppen'!$B:$B=Warendorf!$A20)*
 ('Hilfstabelle-Ortsgruppen'!$A:$A=A$2),
 'Hilfstabelle-Ortsgruppen'!$C:$C)</f>
        <v>89</v>
      </c>
      <c r="D20" s="8" cm="1">
        <f t="array" ref="D20">_xlfn.XLOOKUP(1,
 ('Hilfstabelle-Ortsgruppen'!$B:$B=Warendorf!$A20)*
 ('Hilfstabelle-Ortsgruppen'!$A:$A=A$2),
 'Hilfstabelle-Ortsgruppen'!$D:$D)</f>
        <v>18</v>
      </c>
      <c r="E20" s="80">
        <f>B20/B$30</f>
        <v>5.6733828207847295E-2</v>
      </c>
      <c r="G20" s="24">
        <f>H$29</f>
        <v>2</v>
      </c>
      <c r="H20" s="55">
        <f>INT(C20/H$34)</f>
        <v>2</v>
      </c>
      <c r="I20" s="65">
        <f t="shared" si="1"/>
        <v>4</v>
      </c>
      <c r="K20" s="45">
        <f>(C20/H$34)-H20</f>
        <v>0.17073170731707332</v>
      </c>
      <c r="L20" s="18">
        <f>IF(K20&gt;=H$35,1,0)</f>
        <v>0</v>
      </c>
      <c r="N20" s="17">
        <f t="shared" si="2"/>
        <v>4</v>
      </c>
      <c r="O20" s="46">
        <f>N20/H$44</f>
        <v>5.6338028169014086E-2</v>
      </c>
      <c r="Q20" s="62">
        <f>IF(N20&gt;=H$33,H$33,N20)</f>
        <v>4</v>
      </c>
      <c r="R20" s="46">
        <f>Q20/H$46</f>
        <v>5.128205128205128E-2</v>
      </c>
      <c r="T20" s="106" cm="1">
        <f t="array" ref="T20">_xlfn.XLOOKUP(1,
 ('Hilfstabelle-Ortsgruppen'!$B:$B=Warendorf!$A20)*
 ('Hilfstabelle-Ortsgruppen'!$A:$A=A$2),
 'Hilfstabelle-Ortsgruppen'!$G:$G)</f>
        <v>4</v>
      </c>
      <c r="U20" s="99">
        <f t="shared" si="3"/>
        <v>4.7619047619047616E-2</v>
      </c>
      <c r="W20" s="103">
        <f t="shared" si="4"/>
        <v>0</v>
      </c>
    </row>
    <row r="21" spans="1:23" ht="18" customHeight="1">
      <c r="A21" s="84" t="s">
        <v>193</v>
      </c>
      <c r="B21" s="77">
        <f t="shared" si="0"/>
        <v>60</v>
      </c>
      <c r="C21" s="75" cm="1">
        <f t="array" ref="C21">_xlfn.XLOOKUP(1,
 ('Hilfstabelle-Ortsgruppen'!$B:$B=Warendorf!$A21)*
 ('Hilfstabelle-Ortsgruppen'!$A:$A=A$2),
 'Hilfstabelle-Ortsgruppen'!$C:$C)</f>
        <v>60</v>
      </c>
      <c r="D21" s="8" cm="1">
        <f t="array" ref="D21">_xlfn.XLOOKUP(1,
 ('Hilfstabelle-Ortsgruppen'!$B:$B=Warendorf!$A21)*
 ('Hilfstabelle-Ortsgruppen'!$A:$A=A$2),
 'Hilfstabelle-Ortsgruppen'!$D:$D)</f>
        <v>0</v>
      </c>
      <c r="E21" s="80">
        <f>B21/B$30</f>
        <v>3.1813361611876985E-2</v>
      </c>
      <c r="G21" s="24">
        <f>H$29</f>
        <v>2</v>
      </c>
      <c r="H21" s="55">
        <f>INT(C21/H$34)</f>
        <v>1</v>
      </c>
      <c r="I21" s="65">
        <f t="shared" si="1"/>
        <v>3</v>
      </c>
      <c r="K21" s="45">
        <f>(C21/H$34)-H21</f>
        <v>0.46341463414634143</v>
      </c>
      <c r="L21" s="18">
        <f>IF(K21&gt;=H$35,1,0)</f>
        <v>0</v>
      </c>
      <c r="N21" s="17">
        <f t="shared" si="2"/>
        <v>3</v>
      </c>
      <c r="O21" s="46">
        <f>N21/H$44</f>
        <v>4.2253521126760563E-2</v>
      </c>
      <c r="Q21" s="62">
        <f>IF(N21&gt;=H$33,H$33,N21)</f>
        <v>3</v>
      </c>
      <c r="R21" s="46">
        <f>Q21/H$46</f>
        <v>3.8461538461538464E-2</v>
      </c>
      <c r="T21" s="106" cm="1">
        <f t="array" ref="T21">_xlfn.XLOOKUP(1,
 ('Hilfstabelle-Ortsgruppen'!$B:$B=Warendorf!$A21)*
 ('Hilfstabelle-Ortsgruppen'!$A:$A=A$2),
 'Hilfstabelle-Ortsgruppen'!$G:$G)</f>
        <v>4</v>
      </c>
      <c r="U21" s="99">
        <f t="shared" si="3"/>
        <v>4.7619047619047616E-2</v>
      </c>
      <c r="W21" s="103">
        <f t="shared" si="4"/>
        <v>-1</v>
      </c>
    </row>
    <row r="22" spans="1:23" ht="18" customHeight="1">
      <c r="A22" s="84" t="s">
        <v>194</v>
      </c>
      <c r="B22" s="77">
        <f t="shared" si="0"/>
        <v>86</v>
      </c>
      <c r="C22" s="75" cm="1">
        <f t="array" ref="C22">_xlfn.XLOOKUP(1,
 ('Hilfstabelle-Ortsgruppen'!$B:$B=Warendorf!$A22)*
 ('Hilfstabelle-Ortsgruppen'!$A:$A=A$2),
 'Hilfstabelle-Ortsgruppen'!$C:$C)</f>
        <v>86</v>
      </c>
      <c r="D22" s="8" cm="1">
        <f t="array" ref="D22">_xlfn.XLOOKUP(1,
 ('Hilfstabelle-Ortsgruppen'!$B:$B=Warendorf!$A22)*
 ('Hilfstabelle-Ortsgruppen'!$A:$A=A$2),
 'Hilfstabelle-Ortsgruppen'!$D:$D)</f>
        <v>0</v>
      </c>
      <c r="E22" s="80">
        <f>B22/B$30</f>
        <v>4.5599151643690349E-2</v>
      </c>
      <c r="G22" s="24">
        <f>H$29</f>
        <v>2</v>
      </c>
      <c r="H22" s="55">
        <f>INT(C22/H$34)</f>
        <v>2</v>
      </c>
      <c r="I22" s="65">
        <f t="shared" si="1"/>
        <v>4</v>
      </c>
      <c r="K22" s="45">
        <f>(C22/H$34)-H22</f>
        <v>9.7560975609756184E-2</v>
      </c>
      <c r="L22" s="18">
        <f>IF(K22&gt;=H$35,1,0)</f>
        <v>0</v>
      </c>
      <c r="N22" s="17">
        <f t="shared" si="2"/>
        <v>4</v>
      </c>
      <c r="O22" s="46">
        <f>N22/H$44</f>
        <v>5.6338028169014086E-2</v>
      </c>
      <c r="Q22" s="62">
        <f>IF(N22&gt;=H$33,H$33,N22)</f>
        <v>4</v>
      </c>
      <c r="R22" s="46">
        <f>Q22/H$46</f>
        <v>5.128205128205128E-2</v>
      </c>
      <c r="T22" s="106" cm="1">
        <f t="array" ref="T22">_xlfn.XLOOKUP(1,
 ('Hilfstabelle-Ortsgruppen'!$B:$B=Warendorf!$A22)*
 ('Hilfstabelle-Ortsgruppen'!$A:$A=A$2),
 'Hilfstabelle-Ortsgruppen'!$G:$G)</f>
        <v>4</v>
      </c>
      <c r="U22" s="99">
        <f t="shared" si="3"/>
        <v>4.7619047619047616E-2</v>
      </c>
      <c r="W22" s="103">
        <f t="shared" si="4"/>
        <v>0</v>
      </c>
    </row>
    <row r="23" spans="1:23" ht="18" customHeight="1">
      <c r="A23" s="136" t="s">
        <v>195</v>
      </c>
      <c r="B23" s="78">
        <f t="shared" si="0"/>
        <v>152</v>
      </c>
      <c r="C23" s="82" cm="1">
        <f t="array" ref="C23">_xlfn.XLOOKUP(1,
 ('Hilfstabelle-Ortsgruppen'!$B:$B=Warendorf!$A23)*
 ('Hilfstabelle-Ortsgruppen'!$A:$A=A$2),
 'Hilfstabelle-Ortsgruppen'!$C:$C)</f>
        <v>120</v>
      </c>
      <c r="D23" s="9" cm="1">
        <f t="array" ref="D23">_xlfn.XLOOKUP(1,
 ('Hilfstabelle-Ortsgruppen'!$B:$B=Warendorf!$A23)*
 ('Hilfstabelle-Ortsgruppen'!$A:$A=A$2),
 'Hilfstabelle-Ortsgruppen'!$D:$D)</f>
        <v>32</v>
      </c>
      <c r="E23" s="81">
        <f>B23/B$30</f>
        <v>8.0593849416755042E-2</v>
      </c>
      <c r="G23" s="28">
        <f>H$29</f>
        <v>2</v>
      </c>
      <c r="H23" s="56">
        <f>INT(C23/H$34)</f>
        <v>2</v>
      </c>
      <c r="I23" s="66">
        <f t="shared" si="1"/>
        <v>4</v>
      </c>
      <c r="K23" s="60">
        <f>(C23/H$34)-H23</f>
        <v>0.92682926829268286</v>
      </c>
      <c r="L23" s="20">
        <f>IF(K23&gt;=H$35,1,0)</f>
        <v>1</v>
      </c>
      <c r="N23" s="19">
        <f t="shared" si="2"/>
        <v>5</v>
      </c>
      <c r="O23" s="49">
        <f>N23/H$44</f>
        <v>7.0422535211267609E-2</v>
      </c>
      <c r="Q23" s="63">
        <f>IF(N23&gt;=H$33,H$33,N23)</f>
        <v>5</v>
      </c>
      <c r="R23" s="49">
        <f>Q23/H$46</f>
        <v>6.4102564102564097E-2</v>
      </c>
      <c r="T23" s="107" cm="1">
        <f t="array" ref="T23">_xlfn.XLOOKUP(1,
 ('Hilfstabelle-Ortsgruppen'!$B:$B=Warendorf!$A23)*
 ('Hilfstabelle-Ortsgruppen'!$A:$A=A$2),
 'Hilfstabelle-Ortsgruppen'!$G:$G)</f>
        <v>6</v>
      </c>
      <c r="U23" s="100">
        <f t="shared" si="3"/>
        <v>7.1428571428571425E-2</v>
      </c>
      <c r="W23" s="104">
        <f t="shared" si="4"/>
        <v>-1</v>
      </c>
    </row>
    <row r="24" spans="1:23" ht="5.25" customHeight="1">
      <c r="T24" s="114"/>
      <c r="U24" s="115"/>
    </row>
    <row r="25" spans="1:23" ht="5.25" customHeight="1">
      <c r="T25" s="114"/>
      <c r="U25" s="115"/>
    </row>
    <row r="26" spans="1:23" ht="5.25" customHeight="1">
      <c r="T26" s="114"/>
      <c r="U26" s="115"/>
    </row>
    <row r="27" spans="1:23" ht="18" customHeight="1">
      <c r="A27" s="10" t="s">
        <v>28</v>
      </c>
      <c r="B27" s="11"/>
      <c r="C27" s="11"/>
      <c r="D27" s="11"/>
      <c r="G27" s="23" t="s">
        <v>29</v>
      </c>
      <c r="K27" s="52"/>
      <c r="N27" s="122">
        <f>SUM(N7:N23)</f>
        <v>80</v>
      </c>
      <c r="Q27" s="122">
        <f>SUM(Q7:Q23)</f>
        <v>78</v>
      </c>
      <c r="T27" s="122">
        <f>SUM(T7:T23)</f>
        <v>84</v>
      </c>
      <c r="W27" s="122">
        <f>Q27-T27</f>
        <v>-6</v>
      </c>
    </row>
    <row r="28" spans="1:23" ht="8.25" customHeight="1">
      <c r="A28" s="11"/>
      <c r="B28" s="11"/>
      <c r="C28" s="11"/>
      <c r="D28" s="11"/>
    </row>
    <row r="29" spans="1:23" ht="30" customHeight="1">
      <c r="A29" s="12" t="s">
        <v>69</v>
      </c>
      <c r="B29" s="13">
        <f>ROWS(A7:A23)</f>
        <v>17</v>
      </c>
      <c r="C29" s="14"/>
      <c r="D29" s="14"/>
      <c r="G29" s="29" t="s">
        <v>70</v>
      </c>
      <c r="H29" s="30">
        <f>Hilfstabelle!B2</f>
        <v>2</v>
      </c>
    </row>
    <row r="30" spans="1:23" ht="30" customHeight="1">
      <c r="A30" s="15" t="s">
        <v>32</v>
      </c>
      <c r="B30" s="16">
        <f>SUM(C7:C23)</f>
        <v>1886</v>
      </c>
      <c r="C30" s="14"/>
      <c r="D30" s="14"/>
      <c r="G30" s="31" t="s">
        <v>33</v>
      </c>
      <c r="H30" s="83">
        <f>IF(B29&gt;= Hilfstabelle!A10, Hilfstabelle!C10, IF(B29 &gt;= Hilfstabelle!A9, Hilfstabelle!C9, IF(B29 &gt;= Hilfstabelle!A8, Hilfstabelle!C8, IF(B29 &gt;= Hilfstabelle!A7, Hilfstabelle!C7, Hilfstabelle!C6))))</f>
        <v>80</v>
      </c>
    </row>
    <row r="31" spans="1:23" ht="30" customHeight="1">
      <c r="G31" s="31" t="s">
        <v>34</v>
      </c>
      <c r="H31" s="32">
        <f>B29*H29</f>
        <v>34</v>
      </c>
    </row>
    <row r="32" spans="1:23" ht="30" customHeight="1">
      <c r="G32" s="31" t="s">
        <v>35</v>
      </c>
      <c r="H32" s="32">
        <f>H30-H31</f>
        <v>46</v>
      </c>
    </row>
    <row r="33" spans="7:8" ht="30" customHeight="1">
      <c r="G33" s="33" t="s">
        <v>36</v>
      </c>
      <c r="H33" s="32">
        <f>Hilfstabelle!B3</f>
        <v>6</v>
      </c>
    </row>
    <row r="34" spans="7:8" ht="30" customHeight="1">
      <c r="G34" s="34" t="s">
        <v>37</v>
      </c>
      <c r="H34" s="35">
        <f>B$30 / H$32</f>
        <v>41</v>
      </c>
    </row>
    <row r="35" spans="7:8" ht="30" customHeight="1">
      <c r="G35" s="36" t="s">
        <v>38</v>
      </c>
      <c r="H35" s="37">
        <f>SMALL(K7:K23, COUNT(K7:K23)-H$43+1)</f>
        <v>0.48780487804878048</v>
      </c>
    </row>
    <row r="36" spans="7:8" ht="5.25" customHeight="1">
      <c r="G36" s="39"/>
      <c r="H36" s="40"/>
    </row>
    <row r="37" spans="7:8" ht="5.25" customHeight="1">
      <c r="G37" s="39"/>
      <c r="H37" s="40"/>
    </row>
    <row r="38" spans="7:8" ht="5.25" customHeight="1">
      <c r="G38" s="11"/>
      <c r="H38" s="11"/>
    </row>
    <row r="39" spans="7:8" ht="18" customHeight="1">
      <c r="G39" s="38" t="s">
        <v>39</v>
      </c>
      <c r="H39" s="11"/>
    </row>
    <row r="40" spans="7:8" ht="8.25" customHeight="1">
      <c r="G40" s="38"/>
      <c r="H40" s="11"/>
    </row>
    <row r="41" spans="7:8" ht="30" customHeight="1">
      <c r="G41" s="41" t="s">
        <v>40</v>
      </c>
      <c r="H41" s="42">
        <f>B29*H29</f>
        <v>34</v>
      </c>
    </row>
    <row r="42" spans="7:8" ht="30" customHeight="1">
      <c r="G42" s="31" t="s">
        <v>41</v>
      </c>
      <c r="H42" s="32">
        <f>SUM(H7:H23)</f>
        <v>37</v>
      </c>
    </row>
    <row r="43" spans="7:8" ht="30" customHeight="1">
      <c r="G43" s="31" t="s">
        <v>42</v>
      </c>
      <c r="H43" s="32">
        <f>SUM(K7:K23)</f>
        <v>9</v>
      </c>
    </row>
    <row r="44" spans="7:8" ht="45" customHeight="1">
      <c r="G44" s="31" t="s">
        <v>43</v>
      </c>
      <c r="H44" s="32">
        <f>SUM(I7:I23)</f>
        <v>71</v>
      </c>
    </row>
    <row r="45" spans="7:8" ht="45" customHeight="1">
      <c r="G45" s="31" t="s">
        <v>44</v>
      </c>
      <c r="H45" s="32">
        <f>SUM(N7:N23)</f>
        <v>80</v>
      </c>
    </row>
    <row r="46" spans="7:8" ht="45" customHeight="1">
      <c r="G46" s="31" t="s">
        <v>45</v>
      </c>
      <c r="H46" s="32">
        <f>SUM(Q7:Q23)</f>
        <v>78</v>
      </c>
    </row>
    <row r="47" spans="7:8" ht="30" customHeight="1">
      <c r="G47" s="43" t="s">
        <v>46</v>
      </c>
      <c r="H47" s="44">
        <f>H30-H46</f>
        <v>2</v>
      </c>
    </row>
  </sheetData>
  <sheetProtection sheet="1" objects="1" scenarios="1"/>
  <conditionalFormatting sqref="Q7:Q23">
    <cfRule type="cellIs" dxfId="30" priority="11" operator="equal">
      <formula>$H$33</formula>
    </cfRule>
  </conditionalFormatting>
  <conditionalFormatting sqref="H32 H34">
    <cfRule type="cellIs" dxfId="29" priority="3" operator="lessThan">
      <formula>0</formula>
    </cfRule>
  </conditionalFormatting>
  <conditionalFormatting sqref="W7:W26">
    <cfRule type="cellIs" dxfId="28" priority="1" operator="lessThan">
      <formula>0</formula>
    </cfRule>
  </conditionalFormatting>
  <conditionalFormatting sqref="W7:W26">
    <cfRule type="cellIs" dxfId="27" priority="2" operator="greaterThan">
      <formula>0</formula>
    </cfRule>
  </conditionalFormatting>
  <printOptions horizontalCentered="1" verticalCentered="1"/>
  <pageMargins left="0.25" right="0.25" top="0.75" bottom="0.75" header="0.3" footer="0.3"/>
  <pageSetup paperSize="8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DB5C3-8D86-499A-B58F-E84F1E4E44C3}">
  <sheetPr>
    <tabColor theme="1" tint="0.499984740745262"/>
  </sheetPr>
  <dimension ref="A1:H38"/>
  <sheetViews>
    <sheetView workbookViewId="0">
      <selection activeCell="C15" sqref="C15"/>
    </sheetView>
  </sheetViews>
  <sheetFormatPr defaultRowHeight="15"/>
  <cols>
    <col min="1" max="3" width="30.7109375" customWidth="1"/>
  </cols>
  <sheetData>
    <row r="1" spans="1:3">
      <c r="A1" s="133" t="s">
        <v>196</v>
      </c>
    </row>
    <row r="2" spans="1:3">
      <c r="A2" t="s">
        <v>197</v>
      </c>
      <c r="B2">
        <v>2</v>
      </c>
    </row>
    <row r="3" spans="1:3">
      <c r="A3" t="s">
        <v>198</v>
      </c>
      <c r="B3">
        <v>6</v>
      </c>
    </row>
    <row r="5" spans="1:3">
      <c r="A5" t="s">
        <v>199</v>
      </c>
      <c r="B5" t="s">
        <v>200</v>
      </c>
      <c r="C5" t="s">
        <v>201</v>
      </c>
    </row>
    <row r="6" spans="1:3">
      <c r="A6">
        <v>0</v>
      </c>
      <c r="B6">
        <v>8</v>
      </c>
      <c r="C6">
        <v>30</v>
      </c>
    </row>
    <row r="7" spans="1:3">
      <c r="A7">
        <v>9</v>
      </c>
      <c r="B7">
        <v>12</v>
      </c>
      <c r="C7">
        <v>40</v>
      </c>
    </row>
    <row r="8" spans="1:3">
      <c r="A8">
        <v>13</v>
      </c>
      <c r="B8">
        <v>16</v>
      </c>
      <c r="C8">
        <v>60</v>
      </c>
    </row>
    <row r="9" spans="1:3">
      <c r="A9">
        <v>17</v>
      </c>
      <c r="B9">
        <v>20</v>
      </c>
      <c r="C9">
        <v>80</v>
      </c>
    </row>
    <row r="10" spans="1:3">
      <c r="A10">
        <v>21</v>
      </c>
      <c r="C10">
        <v>95</v>
      </c>
    </row>
    <row r="12" spans="1:3">
      <c r="A12" s="25"/>
      <c r="B12" s="26"/>
      <c r="C12" s="25"/>
    </row>
    <row r="13" spans="1:3">
      <c r="A13" s="27"/>
      <c r="B13" s="27"/>
      <c r="C13" s="27"/>
    </row>
    <row r="14" spans="1:3">
      <c r="A14" s="27"/>
      <c r="B14" s="27"/>
      <c r="C14" s="27"/>
    </row>
    <row r="15" spans="1:3">
      <c r="A15" s="27"/>
      <c r="B15" s="27"/>
      <c r="C15" s="27"/>
    </row>
    <row r="16" spans="1:3">
      <c r="A16" s="132" t="s">
        <v>202</v>
      </c>
      <c r="B16" s="27"/>
      <c r="C16" s="27"/>
    </row>
    <row r="17" spans="1:3">
      <c r="A17" s="128" t="s">
        <v>33</v>
      </c>
      <c r="B17" s="130">
        <v>75</v>
      </c>
      <c r="C17" s="27"/>
    </row>
    <row r="18" spans="1:3">
      <c r="A18" s="129" t="s">
        <v>203</v>
      </c>
      <c r="B18" s="131">
        <v>2</v>
      </c>
    </row>
    <row r="19" spans="1:3">
      <c r="A19" t="s">
        <v>204</v>
      </c>
      <c r="B19" s="131">
        <v>8</v>
      </c>
    </row>
    <row r="38" spans="8:8">
      <c r="H38">
        <f>IF(B37 &gt;= Hilfstabelle!A17, Hilfstabelle!C17, IF(B37 &gt;= Hilfstabelle!A16, Hilfstabelle!C16, IF(B37 &gt;= Hilfstabelle!A15, Hilfstabelle!C15, IF(B37 &gt;= Hilfstabelle!A14, Hilfstabelle!C14, Hilfstabelle!C13))))</f>
        <v>0</v>
      </c>
    </row>
  </sheetData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B5F6B-E7E9-4FD8-BFDF-A3C2983925CB}">
  <sheetPr>
    <tabColor theme="1" tint="0.499984740745262"/>
  </sheetPr>
  <dimension ref="A1:G152"/>
  <sheetViews>
    <sheetView topLeftCell="A136" workbookViewId="0">
      <selection activeCell="A148" sqref="A148"/>
    </sheetView>
  </sheetViews>
  <sheetFormatPr defaultRowHeight="15"/>
  <cols>
    <col min="1" max="1" width="14.85546875" style="1" bestFit="1" customWidth="1"/>
    <col min="2" max="2" width="25.7109375" style="1" bestFit="1" customWidth="1"/>
    <col min="3" max="3" width="15.28515625" style="1" bestFit="1" customWidth="1"/>
    <col min="4" max="5" width="12" style="1" customWidth="1"/>
    <col min="6" max="6" width="20" bestFit="1" customWidth="1"/>
    <col min="7" max="7" width="22.28515625" bestFit="1" customWidth="1"/>
  </cols>
  <sheetData>
    <row r="1" spans="1:7">
      <c r="A1" s="2" t="s">
        <v>3</v>
      </c>
      <c r="B1" s="2" t="s">
        <v>47</v>
      </c>
      <c r="C1" s="3" t="s">
        <v>205</v>
      </c>
      <c r="D1" s="3" t="s">
        <v>206</v>
      </c>
      <c r="E1" s="3" t="s">
        <v>207</v>
      </c>
      <c r="F1" s="2" t="s">
        <v>208</v>
      </c>
      <c r="G1" s="2" t="s">
        <v>209</v>
      </c>
    </row>
    <row r="2" spans="1:7">
      <c r="A2" s="134" t="s">
        <v>17</v>
      </c>
      <c r="B2" s="134" t="s">
        <v>49</v>
      </c>
      <c r="C2" s="134">
        <v>122</v>
      </c>
      <c r="D2" s="134">
        <v>0</v>
      </c>
      <c r="E2" s="134">
        <v>0</v>
      </c>
      <c r="F2" s="134">
        <f ca="1">SUM(Tabelle2[[#This Row],[zahlend 2025]]:Tabelle2[[#This Row],[Neu 2023]])</f>
        <v>122</v>
      </c>
      <c r="G2" s="134">
        <f t="shared" ref="G2:G33" si="0">IF(C2&gt;100,6,IF(C2&gt;50,4,IF(C2&gt;10,2,1)))</f>
        <v>6</v>
      </c>
    </row>
    <row r="3" spans="1:7">
      <c r="A3" s="134" t="s">
        <v>17</v>
      </c>
      <c r="B3" s="134" t="s">
        <v>50</v>
      </c>
      <c r="C3" s="134">
        <v>245</v>
      </c>
      <c r="D3" s="134">
        <v>0</v>
      </c>
      <c r="E3" s="134">
        <v>0</v>
      </c>
      <c r="F3" s="134">
        <f ca="1">SUM(Tabelle2[[#This Row],[zahlend 2025]]:Tabelle2[[#This Row],[Neu 2023]])</f>
        <v>245</v>
      </c>
      <c r="G3" s="134">
        <f t="shared" si="0"/>
        <v>6</v>
      </c>
    </row>
    <row r="4" spans="1:7">
      <c r="A4" s="134" t="s">
        <v>17</v>
      </c>
      <c r="B4" s="134" t="s">
        <v>51</v>
      </c>
      <c r="C4" s="134">
        <v>48</v>
      </c>
      <c r="D4" s="134">
        <v>0</v>
      </c>
      <c r="E4" s="134">
        <v>0</v>
      </c>
      <c r="F4" s="134">
        <f ca="1">SUM(Tabelle2[[#This Row],[zahlend 2025]]:Tabelle2[[#This Row],[Neu 2023]])</f>
        <v>48</v>
      </c>
      <c r="G4" s="134">
        <f t="shared" si="0"/>
        <v>2</v>
      </c>
    </row>
    <row r="5" spans="1:7">
      <c r="A5" s="134" t="s">
        <v>17</v>
      </c>
      <c r="B5" s="134" t="s">
        <v>52</v>
      </c>
      <c r="C5" s="134">
        <v>162</v>
      </c>
      <c r="D5" s="134">
        <v>0</v>
      </c>
      <c r="E5" s="134">
        <v>0</v>
      </c>
      <c r="F5" s="134">
        <f ca="1">SUM(Tabelle2[[#This Row],[zahlend 2025]]:Tabelle2[[#This Row],[Neu 2023]])</f>
        <v>162</v>
      </c>
      <c r="G5" s="134">
        <f t="shared" si="0"/>
        <v>6</v>
      </c>
    </row>
    <row r="6" spans="1:7">
      <c r="A6" s="134" t="s">
        <v>17</v>
      </c>
      <c r="B6" s="134" t="s">
        <v>53</v>
      </c>
      <c r="C6" s="134">
        <v>298</v>
      </c>
      <c r="D6" s="134">
        <v>0</v>
      </c>
      <c r="E6" s="134">
        <v>0</v>
      </c>
      <c r="F6" s="134">
        <f ca="1">SUM(Tabelle2[[#This Row],[zahlend 2025]]:Tabelle2[[#This Row],[Neu 2023]])</f>
        <v>298</v>
      </c>
      <c r="G6" s="134">
        <f t="shared" si="0"/>
        <v>6</v>
      </c>
    </row>
    <row r="7" spans="1:7">
      <c r="A7" s="134" t="s">
        <v>17</v>
      </c>
      <c r="B7" s="134" t="s">
        <v>54</v>
      </c>
      <c r="C7" s="134">
        <v>33</v>
      </c>
      <c r="D7" s="134">
        <v>0</v>
      </c>
      <c r="E7" s="134">
        <v>11</v>
      </c>
      <c r="F7" s="134">
        <f ca="1">SUM(Tabelle2[[#This Row],[zahlend 2025]]:Tabelle2[[#This Row],[Neu 2023]])</f>
        <v>33</v>
      </c>
      <c r="G7" s="134">
        <f t="shared" si="0"/>
        <v>2</v>
      </c>
    </row>
    <row r="8" spans="1:7">
      <c r="A8" s="134" t="s">
        <v>17</v>
      </c>
      <c r="B8" s="134" t="s">
        <v>55</v>
      </c>
      <c r="C8" s="134">
        <v>120</v>
      </c>
      <c r="D8" s="134">
        <v>18</v>
      </c>
      <c r="E8" s="134">
        <v>0</v>
      </c>
      <c r="F8" s="134">
        <f ca="1">SUM(Tabelle2[[#This Row],[zahlend 2025]]:Tabelle2[[#This Row],[Neu 2023]])</f>
        <v>138</v>
      </c>
      <c r="G8" s="134">
        <f t="shared" si="0"/>
        <v>6</v>
      </c>
    </row>
    <row r="9" spans="1:7">
      <c r="A9" s="134" t="s">
        <v>17</v>
      </c>
      <c r="B9" s="134" t="s">
        <v>56</v>
      </c>
      <c r="C9" s="134">
        <v>15</v>
      </c>
      <c r="D9" s="134">
        <v>0</v>
      </c>
      <c r="E9" s="134">
        <v>0</v>
      </c>
      <c r="F9" s="134">
        <f ca="1">SUM(Tabelle2[[#This Row],[zahlend 2025]]:Tabelle2[[#This Row],[Neu 2023]])</f>
        <v>15</v>
      </c>
      <c r="G9" s="134">
        <f t="shared" si="0"/>
        <v>2</v>
      </c>
    </row>
    <row r="10" spans="1:7">
      <c r="A10" s="134" t="s">
        <v>17</v>
      </c>
      <c r="B10" s="134" t="s">
        <v>57</v>
      </c>
      <c r="C10" s="134">
        <v>206</v>
      </c>
      <c r="D10" s="134">
        <v>0</v>
      </c>
      <c r="E10" s="134">
        <v>0</v>
      </c>
      <c r="F10" s="134">
        <f ca="1">SUM(Tabelle2[[#This Row],[zahlend 2025]]:Tabelle2[[#This Row],[Neu 2023]])</f>
        <v>206</v>
      </c>
      <c r="G10" s="134">
        <f t="shared" si="0"/>
        <v>6</v>
      </c>
    </row>
    <row r="11" spans="1:7">
      <c r="A11" s="134" t="s">
        <v>17</v>
      </c>
      <c r="B11" s="134" t="s">
        <v>58</v>
      </c>
      <c r="C11" s="134">
        <v>135</v>
      </c>
      <c r="D11" s="134">
        <v>0</v>
      </c>
      <c r="E11" s="134">
        <v>0</v>
      </c>
      <c r="F11" s="134">
        <f ca="1">SUM(Tabelle2[[#This Row],[zahlend 2025]]:Tabelle2[[#This Row],[Neu 2023]])</f>
        <v>135</v>
      </c>
      <c r="G11" s="134">
        <f t="shared" si="0"/>
        <v>6</v>
      </c>
    </row>
    <row r="12" spans="1:7">
      <c r="A12" s="134" t="s">
        <v>17</v>
      </c>
      <c r="B12" s="134" t="s">
        <v>59</v>
      </c>
      <c r="C12" s="134">
        <v>127</v>
      </c>
      <c r="D12" s="134">
        <v>14</v>
      </c>
      <c r="E12" s="134">
        <v>0</v>
      </c>
      <c r="F12" s="134">
        <f ca="1">SUM(Tabelle2[[#This Row],[zahlend 2025]]:Tabelle2[[#This Row],[Neu 2023]])</f>
        <v>141</v>
      </c>
      <c r="G12" s="134">
        <f t="shared" si="0"/>
        <v>6</v>
      </c>
    </row>
    <row r="13" spans="1:7">
      <c r="A13" s="134" t="s">
        <v>17</v>
      </c>
      <c r="B13" s="134" t="s">
        <v>60</v>
      </c>
      <c r="C13" s="134">
        <v>66</v>
      </c>
      <c r="D13" s="134">
        <v>96</v>
      </c>
      <c r="E13" s="134">
        <v>0</v>
      </c>
      <c r="F13" s="134">
        <f ca="1">SUM(Tabelle2[[#This Row],[zahlend 2025]]:Tabelle2[[#This Row],[Neu 2023]])</f>
        <v>162</v>
      </c>
      <c r="G13" s="134">
        <f t="shared" si="0"/>
        <v>4</v>
      </c>
    </row>
    <row r="14" spans="1:7">
      <c r="A14" s="134" t="s">
        <v>17</v>
      </c>
      <c r="B14" s="134" t="s">
        <v>61</v>
      </c>
      <c r="C14" s="134">
        <v>291</v>
      </c>
      <c r="D14" s="134">
        <v>0</v>
      </c>
      <c r="E14" s="134">
        <v>0</v>
      </c>
      <c r="F14" s="134">
        <f ca="1">SUM(Tabelle2[[#This Row],[zahlend 2025]]:Tabelle2[[#This Row],[Neu 2023]])</f>
        <v>291</v>
      </c>
      <c r="G14" s="134">
        <f t="shared" si="0"/>
        <v>6</v>
      </c>
    </row>
    <row r="15" spans="1:7">
      <c r="A15" s="134" t="s">
        <v>17</v>
      </c>
      <c r="B15" s="134" t="s">
        <v>62</v>
      </c>
      <c r="C15" s="134">
        <v>205</v>
      </c>
      <c r="D15" s="134">
        <v>0</v>
      </c>
      <c r="E15" s="134">
        <v>0</v>
      </c>
      <c r="F15" s="134">
        <f ca="1">SUM(Tabelle2[[#This Row],[zahlend 2025]]:Tabelle2[[#This Row],[Neu 2023]])</f>
        <v>205</v>
      </c>
      <c r="G15" s="134">
        <f t="shared" si="0"/>
        <v>6</v>
      </c>
    </row>
    <row r="16" spans="1:7">
      <c r="A16" s="134" t="s">
        <v>17</v>
      </c>
      <c r="B16" s="134" t="s">
        <v>63</v>
      </c>
      <c r="C16" s="134">
        <v>160</v>
      </c>
      <c r="D16" s="134">
        <v>0</v>
      </c>
      <c r="E16" s="134">
        <v>0</v>
      </c>
      <c r="F16" s="134">
        <f ca="1">SUM(Tabelle2[[#This Row],[zahlend 2025]]:Tabelle2[[#This Row],[Neu 2023]])</f>
        <v>160</v>
      </c>
      <c r="G16" s="134">
        <f t="shared" si="0"/>
        <v>6</v>
      </c>
    </row>
    <row r="17" spans="1:7">
      <c r="A17" s="134" t="s">
        <v>17</v>
      </c>
      <c r="B17" s="134" t="s">
        <v>64</v>
      </c>
      <c r="C17" s="134">
        <v>133</v>
      </c>
      <c r="D17" s="134">
        <v>1</v>
      </c>
      <c r="E17" s="134">
        <v>0</v>
      </c>
      <c r="F17" s="134">
        <f ca="1">SUM(Tabelle2[[#This Row],[zahlend 2025]]:Tabelle2[[#This Row],[Neu 2023]])</f>
        <v>134</v>
      </c>
      <c r="G17" s="134">
        <f t="shared" si="0"/>
        <v>6</v>
      </c>
    </row>
    <row r="18" spans="1:7">
      <c r="A18" s="134" t="s">
        <v>17</v>
      </c>
      <c r="B18" s="134" t="s">
        <v>65</v>
      </c>
      <c r="C18" s="134">
        <v>22</v>
      </c>
      <c r="D18" s="134">
        <v>10</v>
      </c>
      <c r="E18" s="134">
        <v>0</v>
      </c>
      <c r="F18" s="134">
        <f ca="1">SUM(Tabelle2[[#This Row],[zahlend 2025]]:Tabelle2[[#This Row],[Neu 2023]])</f>
        <v>32</v>
      </c>
      <c r="G18" s="134">
        <f t="shared" si="0"/>
        <v>2</v>
      </c>
    </row>
    <row r="19" spans="1:7">
      <c r="A19" s="134" t="s">
        <v>17</v>
      </c>
      <c r="B19" s="134" t="s">
        <v>66</v>
      </c>
      <c r="C19" s="134">
        <v>96</v>
      </c>
      <c r="D19" s="134">
        <v>14</v>
      </c>
      <c r="E19" s="134">
        <v>0</v>
      </c>
      <c r="F19" s="134">
        <f ca="1">SUM(Tabelle2[[#This Row],[zahlend 2025]]:Tabelle2[[#This Row],[Neu 2023]])</f>
        <v>110</v>
      </c>
      <c r="G19" s="134">
        <f t="shared" si="0"/>
        <v>4</v>
      </c>
    </row>
    <row r="20" spans="1:7">
      <c r="A20" s="134" t="s">
        <v>17</v>
      </c>
      <c r="B20" s="134" t="s">
        <v>67</v>
      </c>
      <c r="C20" s="134">
        <v>146</v>
      </c>
      <c r="D20" s="134">
        <v>18</v>
      </c>
      <c r="E20" s="134">
        <v>0</v>
      </c>
      <c r="F20" s="134">
        <f ca="1">SUM(Tabelle2[[#This Row],[zahlend 2025]]:Tabelle2[[#This Row],[Neu 2023]])</f>
        <v>164</v>
      </c>
      <c r="G20" s="134">
        <f t="shared" si="0"/>
        <v>6</v>
      </c>
    </row>
    <row r="21" spans="1:7">
      <c r="A21" s="134" t="s">
        <v>17</v>
      </c>
      <c r="B21" s="134" t="s">
        <v>68</v>
      </c>
      <c r="C21" s="134">
        <v>23</v>
      </c>
      <c r="D21" s="134">
        <v>0</v>
      </c>
      <c r="E21" s="134">
        <v>0</v>
      </c>
      <c r="F21" s="134">
        <f ca="1">SUM(Tabelle2[[#This Row],[zahlend 2025]]:Tabelle2[[#This Row],[Neu 2023]])</f>
        <v>23</v>
      </c>
      <c r="G21" s="134">
        <f t="shared" si="0"/>
        <v>2</v>
      </c>
    </row>
    <row r="22" spans="1:7">
      <c r="A22" s="134" t="s">
        <v>18</v>
      </c>
      <c r="B22" s="134" t="s">
        <v>18</v>
      </c>
      <c r="C22" s="134">
        <v>329</v>
      </c>
      <c r="D22" s="134">
        <v>44</v>
      </c>
      <c r="E22" s="137">
        <v>0</v>
      </c>
      <c r="F22" s="134">
        <f ca="1">SUM(Tabelle2[[#This Row],[zahlend 2025]]:Tabelle2[[#This Row],[Neu 2023]])</f>
        <v>373</v>
      </c>
      <c r="G22" s="134">
        <f t="shared" si="0"/>
        <v>6</v>
      </c>
    </row>
    <row r="23" spans="1:7">
      <c r="A23" s="134" t="s">
        <v>18</v>
      </c>
      <c r="B23" s="134" t="s">
        <v>71</v>
      </c>
      <c r="C23" s="134">
        <v>209</v>
      </c>
      <c r="D23" s="134">
        <v>0</v>
      </c>
      <c r="E23" s="134">
        <v>9</v>
      </c>
      <c r="F23" s="134">
        <f ca="1">SUM(Tabelle2[[#This Row],[zahlend 2025]]:Tabelle2[[#This Row],[Neu 2023]])</f>
        <v>209</v>
      </c>
      <c r="G23" s="134">
        <f t="shared" si="0"/>
        <v>6</v>
      </c>
    </row>
    <row r="24" spans="1:7">
      <c r="A24" s="134" t="s">
        <v>18</v>
      </c>
      <c r="B24" s="134" t="s">
        <v>72</v>
      </c>
      <c r="C24" s="134">
        <v>59</v>
      </c>
      <c r="D24" s="134">
        <v>4</v>
      </c>
      <c r="E24" s="134">
        <v>1</v>
      </c>
      <c r="F24" s="134">
        <f ca="1">SUM(Tabelle2[[#This Row],[zahlend 2025]]:Tabelle2[[#This Row],[Neu 2023]])</f>
        <v>63</v>
      </c>
      <c r="G24" s="134">
        <f t="shared" si="0"/>
        <v>4</v>
      </c>
    </row>
    <row r="25" spans="1:7">
      <c r="A25" s="134" t="s">
        <v>18</v>
      </c>
      <c r="B25" s="134" t="s">
        <v>73</v>
      </c>
      <c r="C25" s="134">
        <v>97</v>
      </c>
      <c r="D25" s="134">
        <v>13</v>
      </c>
      <c r="E25" s="134">
        <v>0</v>
      </c>
      <c r="F25" s="134">
        <f ca="1">SUM(Tabelle2[[#This Row],[zahlend 2025]]:Tabelle2[[#This Row],[Neu 2023]])</f>
        <v>110</v>
      </c>
      <c r="G25" s="134">
        <f t="shared" si="0"/>
        <v>4</v>
      </c>
    </row>
    <row r="26" spans="1:7">
      <c r="A26" s="134" t="s">
        <v>18</v>
      </c>
      <c r="B26" s="134" t="s">
        <v>74</v>
      </c>
      <c r="C26" s="134">
        <v>72</v>
      </c>
      <c r="D26" s="134">
        <v>0</v>
      </c>
      <c r="E26" s="134">
        <v>0</v>
      </c>
      <c r="F26" s="134">
        <f ca="1">SUM(Tabelle2[[#This Row],[zahlend 2025]]:Tabelle2[[#This Row],[Neu 2023]])</f>
        <v>72</v>
      </c>
      <c r="G26" s="134">
        <f t="shared" si="0"/>
        <v>4</v>
      </c>
    </row>
    <row r="27" spans="1:7">
      <c r="A27" s="134" t="s">
        <v>18</v>
      </c>
      <c r="B27" s="134" t="s">
        <v>75</v>
      </c>
      <c r="C27" s="134">
        <v>60</v>
      </c>
      <c r="D27" s="134">
        <v>0</v>
      </c>
      <c r="E27" s="134">
        <v>27</v>
      </c>
      <c r="F27" s="134">
        <f ca="1">SUM(Tabelle2[[#This Row],[zahlend 2025]]:Tabelle2[[#This Row],[Neu 2023]])</f>
        <v>60</v>
      </c>
      <c r="G27" s="134">
        <f t="shared" si="0"/>
        <v>4</v>
      </c>
    </row>
    <row r="28" spans="1:7">
      <c r="A28" s="134" t="s">
        <v>19</v>
      </c>
      <c r="B28" s="134" t="s">
        <v>19</v>
      </c>
      <c r="C28" s="134">
        <v>155</v>
      </c>
      <c r="D28" s="134">
        <v>0</v>
      </c>
      <c r="E28" s="134">
        <v>10</v>
      </c>
      <c r="F28" s="134">
        <f ca="1">SUM(Tabelle2[[#This Row],[zahlend 2025]]:Tabelle2[[#This Row],[Neu 2023]])</f>
        <v>155</v>
      </c>
      <c r="G28" s="134">
        <f t="shared" si="0"/>
        <v>6</v>
      </c>
    </row>
    <row r="29" spans="1:7">
      <c r="A29" s="134" t="s">
        <v>19</v>
      </c>
      <c r="B29" s="134" t="s">
        <v>76</v>
      </c>
      <c r="C29" s="134">
        <v>136</v>
      </c>
      <c r="D29" s="134">
        <v>29</v>
      </c>
      <c r="E29" s="134">
        <v>7</v>
      </c>
      <c r="F29" s="134">
        <f ca="1">SUM(Tabelle2[[#This Row],[zahlend 2025]]:Tabelle2[[#This Row],[Neu 2023]])</f>
        <v>165</v>
      </c>
      <c r="G29" s="134">
        <f t="shared" si="0"/>
        <v>6</v>
      </c>
    </row>
    <row r="30" spans="1:7">
      <c r="A30" s="134" t="s">
        <v>19</v>
      </c>
      <c r="B30" s="134" t="s">
        <v>77</v>
      </c>
      <c r="C30" s="134">
        <v>272</v>
      </c>
      <c r="D30" s="134">
        <v>0</v>
      </c>
      <c r="E30" s="134">
        <v>6</v>
      </c>
      <c r="F30" s="134">
        <f ca="1">SUM(Tabelle2[[#This Row],[zahlend 2025]]:Tabelle2[[#This Row],[Neu 2023]])</f>
        <v>272</v>
      </c>
      <c r="G30" s="134">
        <f t="shared" si="0"/>
        <v>6</v>
      </c>
    </row>
    <row r="31" spans="1:7">
      <c r="A31" s="134" t="s">
        <v>19</v>
      </c>
      <c r="B31" s="134" t="s">
        <v>78</v>
      </c>
      <c r="C31" s="134">
        <v>107</v>
      </c>
      <c r="D31" s="134">
        <v>14</v>
      </c>
      <c r="E31" s="134">
        <v>11</v>
      </c>
      <c r="F31" s="134">
        <f ca="1">SUM(Tabelle2[[#This Row],[zahlend 2025]]:Tabelle2[[#This Row],[Neu 2023]])</f>
        <v>121</v>
      </c>
      <c r="G31" s="134">
        <f t="shared" si="0"/>
        <v>6</v>
      </c>
    </row>
    <row r="32" spans="1:7">
      <c r="A32" s="134" t="s">
        <v>19</v>
      </c>
      <c r="B32" s="134" t="s">
        <v>79</v>
      </c>
      <c r="C32" s="134">
        <v>218</v>
      </c>
      <c r="D32" s="134">
        <v>32</v>
      </c>
      <c r="E32" s="134">
        <v>6</v>
      </c>
      <c r="F32" s="134">
        <f ca="1">SUM(Tabelle2[[#This Row],[zahlend 2025]]:Tabelle2[[#This Row],[Neu 2023]])</f>
        <v>250</v>
      </c>
      <c r="G32" s="134">
        <f t="shared" si="0"/>
        <v>6</v>
      </c>
    </row>
    <row r="33" spans="1:7">
      <c r="A33" s="134" t="s">
        <v>19</v>
      </c>
      <c r="B33" s="134" t="s">
        <v>80</v>
      </c>
      <c r="C33" s="134">
        <v>147</v>
      </c>
      <c r="D33" s="134">
        <v>16</v>
      </c>
      <c r="E33" s="134">
        <v>28</v>
      </c>
      <c r="F33" s="134">
        <f ca="1">SUM(Tabelle2[[#This Row],[zahlend 2025]]:Tabelle2[[#This Row],[Neu 2023]])</f>
        <v>163</v>
      </c>
      <c r="G33" s="134">
        <f t="shared" si="0"/>
        <v>6</v>
      </c>
    </row>
    <row r="34" spans="1:7">
      <c r="A34" s="134" t="s">
        <v>19</v>
      </c>
      <c r="B34" s="134" t="s">
        <v>81</v>
      </c>
      <c r="C34" s="134">
        <v>110</v>
      </c>
      <c r="D34" s="134">
        <v>0</v>
      </c>
      <c r="E34" s="134">
        <v>6</v>
      </c>
      <c r="F34" s="134">
        <f ca="1">SUM(Tabelle2[[#This Row],[zahlend 2025]]:Tabelle2[[#This Row],[Neu 2023]])</f>
        <v>110</v>
      </c>
      <c r="G34" s="134">
        <f t="shared" ref="G34:G65" si="1">IF(C34&gt;100,6,IF(C34&gt;50,4,IF(C34&gt;10,2,1)))</f>
        <v>6</v>
      </c>
    </row>
    <row r="35" spans="1:7">
      <c r="A35" s="134" t="s">
        <v>19</v>
      </c>
      <c r="B35" s="134" t="s">
        <v>82</v>
      </c>
      <c r="C35" s="134">
        <v>253</v>
      </c>
      <c r="D35" s="134">
        <v>0</v>
      </c>
      <c r="E35" s="134">
        <v>11</v>
      </c>
      <c r="F35" s="134">
        <f ca="1">SUM(Tabelle2[[#This Row],[zahlend 2025]]:Tabelle2[[#This Row],[Neu 2023]])</f>
        <v>253</v>
      </c>
      <c r="G35" s="134">
        <f t="shared" si="1"/>
        <v>6</v>
      </c>
    </row>
    <row r="36" spans="1:7">
      <c r="A36" s="134" t="s">
        <v>19</v>
      </c>
      <c r="B36" s="134" t="s">
        <v>83</v>
      </c>
      <c r="C36" s="134">
        <v>114</v>
      </c>
      <c r="D36" s="134">
        <v>0</v>
      </c>
      <c r="E36" s="134">
        <v>12</v>
      </c>
      <c r="F36" s="134">
        <f ca="1">SUM(Tabelle2[[#This Row],[zahlend 2025]]:Tabelle2[[#This Row],[Neu 2023]])</f>
        <v>114</v>
      </c>
      <c r="G36" s="134">
        <f t="shared" si="1"/>
        <v>6</v>
      </c>
    </row>
    <row r="37" spans="1:7">
      <c r="A37" s="134" t="s">
        <v>20</v>
      </c>
      <c r="B37" s="134" t="s">
        <v>84</v>
      </c>
      <c r="C37" s="134">
        <v>75</v>
      </c>
      <c r="D37" s="134">
        <v>29</v>
      </c>
      <c r="E37" s="134">
        <v>0</v>
      </c>
      <c r="F37" s="134">
        <f ca="1">SUM(Tabelle2[[#This Row],[zahlend 2025]]:Tabelle2[[#This Row],[Neu 2023]])</f>
        <v>104</v>
      </c>
      <c r="G37" s="134">
        <f t="shared" si="1"/>
        <v>4</v>
      </c>
    </row>
    <row r="38" spans="1:7">
      <c r="A38" s="134" t="s">
        <v>20</v>
      </c>
      <c r="B38" s="134" t="s">
        <v>85</v>
      </c>
      <c r="C38" s="134">
        <v>158</v>
      </c>
      <c r="D38" s="134">
        <v>0</v>
      </c>
      <c r="E38" s="134">
        <v>0</v>
      </c>
      <c r="F38" s="134">
        <f ca="1">SUM(Tabelle2[[#This Row],[zahlend 2025]]:Tabelle2[[#This Row],[Neu 2023]])</f>
        <v>158</v>
      </c>
      <c r="G38" s="134">
        <f t="shared" si="1"/>
        <v>6</v>
      </c>
    </row>
    <row r="39" spans="1:7">
      <c r="A39" s="134" t="s">
        <v>20</v>
      </c>
      <c r="B39" s="134" t="s">
        <v>54</v>
      </c>
      <c r="C39" s="134">
        <v>189</v>
      </c>
      <c r="D39" s="134">
        <v>0</v>
      </c>
      <c r="E39" s="134">
        <v>0</v>
      </c>
      <c r="F39" s="134">
        <f ca="1">SUM(Tabelle2[[#This Row],[zahlend 2025]]:Tabelle2[[#This Row],[Neu 2023]])</f>
        <v>189</v>
      </c>
      <c r="G39" s="134">
        <f t="shared" si="1"/>
        <v>6</v>
      </c>
    </row>
    <row r="40" spans="1:7">
      <c r="A40" s="134" t="s">
        <v>20</v>
      </c>
      <c r="B40" s="134" t="s">
        <v>86</v>
      </c>
      <c r="C40" s="134">
        <v>137</v>
      </c>
      <c r="D40" s="134">
        <v>4</v>
      </c>
      <c r="E40" s="134">
        <v>0</v>
      </c>
      <c r="F40" s="134">
        <f ca="1">SUM(Tabelle2[[#This Row],[zahlend 2025]]:Tabelle2[[#This Row],[Neu 2023]])</f>
        <v>141</v>
      </c>
      <c r="G40" s="134">
        <f t="shared" si="1"/>
        <v>6</v>
      </c>
    </row>
    <row r="41" spans="1:7">
      <c r="A41" s="134" t="s">
        <v>20</v>
      </c>
      <c r="B41" s="134" t="s">
        <v>87</v>
      </c>
      <c r="C41" s="134">
        <v>100</v>
      </c>
      <c r="D41" s="134">
        <v>20</v>
      </c>
      <c r="E41" s="134">
        <v>0</v>
      </c>
      <c r="F41" s="134">
        <f ca="1">SUM(Tabelle2[[#This Row],[zahlend 2025]]:Tabelle2[[#This Row],[Neu 2023]])</f>
        <v>120</v>
      </c>
      <c r="G41" s="134">
        <f t="shared" si="1"/>
        <v>4</v>
      </c>
    </row>
    <row r="42" spans="1:7">
      <c r="A42" s="134" t="s">
        <v>20</v>
      </c>
      <c r="B42" s="134" t="s">
        <v>88</v>
      </c>
      <c r="C42" s="134">
        <v>107</v>
      </c>
      <c r="D42" s="134">
        <v>24</v>
      </c>
      <c r="E42" s="134">
        <v>0</v>
      </c>
      <c r="F42" s="134">
        <f ca="1">SUM(Tabelle2[[#This Row],[zahlend 2025]]:Tabelle2[[#This Row],[Neu 2023]])</f>
        <v>131</v>
      </c>
      <c r="G42" s="134">
        <f t="shared" si="1"/>
        <v>6</v>
      </c>
    </row>
    <row r="43" spans="1:7">
      <c r="A43" s="134" t="s">
        <v>20</v>
      </c>
      <c r="B43" s="134" t="s">
        <v>89</v>
      </c>
      <c r="C43" s="134">
        <v>54</v>
      </c>
      <c r="D43" s="134">
        <v>0</v>
      </c>
      <c r="E43" s="134">
        <v>0</v>
      </c>
      <c r="F43" s="134">
        <f ca="1">SUM(Tabelle2[[#This Row],[zahlend 2025]]:Tabelle2[[#This Row],[Neu 2023]])</f>
        <v>54</v>
      </c>
      <c r="G43" s="134">
        <f t="shared" si="1"/>
        <v>4</v>
      </c>
    </row>
    <row r="44" spans="1:7">
      <c r="A44" s="134" t="s">
        <v>20</v>
      </c>
      <c r="B44" s="134" t="s">
        <v>90</v>
      </c>
      <c r="C44" s="134">
        <v>214</v>
      </c>
      <c r="D44" s="134">
        <v>0</v>
      </c>
      <c r="E44" s="134">
        <v>0</v>
      </c>
      <c r="F44" s="134">
        <f ca="1">SUM(Tabelle2[[#This Row],[zahlend 2025]]:Tabelle2[[#This Row],[Neu 2023]])</f>
        <v>214</v>
      </c>
      <c r="G44" s="134">
        <f t="shared" si="1"/>
        <v>6</v>
      </c>
    </row>
    <row r="45" spans="1:7">
      <c r="A45" s="134" t="s">
        <v>20</v>
      </c>
      <c r="B45" s="134" t="s">
        <v>91</v>
      </c>
      <c r="C45" s="134">
        <v>48</v>
      </c>
      <c r="D45" s="134">
        <v>12</v>
      </c>
      <c r="E45" s="134">
        <v>0</v>
      </c>
      <c r="F45" s="134">
        <f ca="1">SUM(Tabelle2[[#This Row],[zahlend 2025]]:Tabelle2[[#This Row],[Neu 2023]])</f>
        <v>60</v>
      </c>
      <c r="G45" s="134">
        <f t="shared" si="1"/>
        <v>2</v>
      </c>
    </row>
    <row r="46" spans="1:7">
      <c r="A46" s="134" t="s">
        <v>20</v>
      </c>
      <c r="B46" s="134" t="s">
        <v>92</v>
      </c>
      <c r="C46" s="134">
        <v>235</v>
      </c>
      <c r="D46" s="134">
        <v>0</v>
      </c>
      <c r="E46" s="134">
        <v>0</v>
      </c>
      <c r="F46" s="134">
        <f ca="1">SUM(Tabelle2[[#This Row],[zahlend 2025]]:Tabelle2[[#This Row],[Neu 2023]])</f>
        <v>235</v>
      </c>
      <c r="G46" s="134">
        <f t="shared" si="1"/>
        <v>6</v>
      </c>
    </row>
    <row r="47" spans="1:7">
      <c r="A47" s="134" t="s">
        <v>20</v>
      </c>
      <c r="B47" s="134" t="s">
        <v>93</v>
      </c>
      <c r="C47" s="134">
        <v>192</v>
      </c>
      <c r="D47" s="134">
        <v>0</v>
      </c>
      <c r="E47" s="134">
        <v>0</v>
      </c>
      <c r="F47" s="134">
        <f ca="1">SUM(Tabelle2[[#This Row],[zahlend 2025]]:Tabelle2[[#This Row],[Neu 2023]])</f>
        <v>192</v>
      </c>
      <c r="G47" s="134">
        <f t="shared" si="1"/>
        <v>6</v>
      </c>
    </row>
    <row r="48" spans="1:7">
      <c r="A48" s="134" t="s">
        <v>20</v>
      </c>
      <c r="B48" s="134" t="s">
        <v>94</v>
      </c>
      <c r="C48" s="134">
        <v>152</v>
      </c>
      <c r="D48" s="134">
        <v>7</v>
      </c>
      <c r="E48" s="134">
        <v>0</v>
      </c>
      <c r="F48" s="134">
        <f ca="1">SUM(Tabelle2[[#This Row],[zahlend 2025]]:Tabelle2[[#This Row],[Neu 2023]])</f>
        <v>159</v>
      </c>
      <c r="G48" s="134">
        <f t="shared" si="1"/>
        <v>6</v>
      </c>
    </row>
    <row r="49" spans="1:7">
      <c r="A49" s="134" t="s">
        <v>20</v>
      </c>
      <c r="B49" s="134" t="s">
        <v>95</v>
      </c>
      <c r="C49" s="134">
        <v>74</v>
      </c>
      <c r="D49" s="134">
        <v>0</v>
      </c>
      <c r="E49" s="134">
        <v>0</v>
      </c>
      <c r="F49" s="134">
        <f ca="1">SUM(Tabelle2[[#This Row],[zahlend 2025]]:Tabelle2[[#This Row],[Neu 2023]])</f>
        <v>74</v>
      </c>
      <c r="G49" s="134">
        <f t="shared" si="1"/>
        <v>4</v>
      </c>
    </row>
    <row r="50" spans="1:7">
      <c r="A50" s="134" t="s">
        <v>20</v>
      </c>
      <c r="B50" s="134" t="s">
        <v>96</v>
      </c>
      <c r="C50" s="134">
        <v>69</v>
      </c>
      <c r="D50" s="134">
        <v>0</v>
      </c>
      <c r="E50" s="134">
        <v>0</v>
      </c>
      <c r="F50" s="134">
        <f ca="1">SUM(Tabelle2[[#This Row],[zahlend 2025]]:Tabelle2[[#This Row],[Neu 2023]])</f>
        <v>69</v>
      </c>
      <c r="G50" s="134">
        <f t="shared" si="1"/>
        <v>4</v>
      </c>
    </row>
    <row r="51" spans="1:7">
      <c r="A51" s="134" t="s">
        <v>20</v>
      </c>
      <c r="B51" s="134" t="s">
        <v>97</v>
      </c>
      <c r="C51" s="134">
        <v>90</v>
      </c>
      <c r="D51" s="134">
        <v>31</v>
      </c>
      <c r="E51" s="134">
        <v>2</v>
      </c>
      <c r="F51" s="134">
        <f ca="1">SUM(Tabelle2[[#This Row],[zahlend 2025]]:Tabelle2[[#This Row],[Neu 2023]])</f>
        <v>121</v>
      </c>
      <c r="G51" s="134">
        <f t="shared" si="1"/>
        <v>4</v>
      </c>
    </row>
    <row r="52" spans="1:7">
      <c r="A52" s="134" t="s">
        <v>20</v>
      </c>
      <c r="B52" s="134" t="s">
        <v>98</v>
      </c>
      <c r="C52" s="134">
        <v>45</v>
      </c>
      <c r="D52" s="134">
        <v>0</v>
      </c>
      <c r="E52" s="134">
        <v>0</v>
      </c>
      <c r="F52" s="134">
        <f ca="1">SUM(Tabelle2[[#This Row],[zahlend 2025]]:Tabelle2[[#This Row],[Neu 2023]])</f>
        <v>45</v>
      </c>
      <c r="G52" s="134">
        <f t="shared" si="1"/>
        <v>2</v>
      </c>
    </row>
    <row r="53" spans="1:7">
      <c r="A53" s="134" t="s">
        <v>20</v>
      </c>
      <c r="B53" s="134" t="s">
        <v>99</v>
      </c>
      <c r="C53" s="134">
        <v>79</v>
      </c>
      <c r="D53" s="134">
        <v>0</v>
      </c>
      <c r="E53" s="134">
        <v>0</v>
      </c>
      <c r="F53" s="134">
        <f ca="1">SUM(Tabelle2[[#This Row],[zahlend 2025]]:Tabelle2[[#This Row],[Neu 2023]])</f>
        <v>79</v>
      </c>
      <c r="G53" s="134">
        <f t="shared" si="1"/>
        <v>4</v>
      </c>
    </row>
    <row r="54" spans="1:7">
      <c r="A54" s="134" t="s">
        <v>20</v>
      </c>
      <c r="B54" s="134" t="s">
        <v>100</v>
      </c>
      <c r="C54" s="134">
        <v>162</v>
      </c>
      <c r="D54" s="134">
        <v>18</v>
      </c>
      <c r="E54" s="134">
        <v>0</v>
      </c>
      <c r="F54" s="134">
        <f ca="1">SUM(Tabelle2[[#This Row],[zahlend 2025]]:Tabelle2[[#This Row],[Neu 2023]])</f>
        <v>180</v>
      </c>
      <c r="G54" s="134">
        <f t="shared" si="1"/>
        <v>6</v>
      </c>
    </row>
    <row r="55" spans="1:7">
      <c r="A55" s="134" t="s">
        <v>21</v>
      </c>
      <c r="B55" s="134" t="s">
        <v>101</v>
      </c>
      <c r="C55" s="134">
        <v>140</v>
      </c>
      <c r="D55" s="134">
        <v>23</v>
      </c>
      <c r="E55" s="134">
        <v>0</v>
      </c>
      <c r="F55" s="134">
        <f ca="1">SUM(Tabelle2[[#This Row],[zahlend 2025]]:Tabelle2[[#This Row],[Neu 2023]])</f>
        <v>163</v>
      </c>
      <c r="G55" s="134">
        <f t="shared" si="1"/>
        <v>6</v>
      </c>
    </row>
    <row r="56" spans="1:7">
      <c r="A56" s="134" t="s">
        <v>21</v>
      </c>
      <c r="B56" s="134" t="s">
        <v>102</v>
      </c>
      <c r="C56" s="134">
        <v>87</v>
      </c>
      <c r="D56" s="134">
        <v>11</v>
      </c>
      <c r="E56" s="134">
        <v>0</v>
      </c>
      <c r="F56" s="134">
        <f ca="1">SUM(Tabelle2[[#This Row],[zahlend 2025]]:Tabelle2[[#This Row],[Neu 2023]])</f>
        <v>98</v>
      </c>
      <c r="G56" s="134">
        <f t="shared" si="1"/>
        <v>4</v>
      </c>
    </row>
    <row r="57" spans="1:7">
      <c r="A57" s="134" t="s">
        <v>21</v>
      </c>
      <c r="B57" s="134" t="s">
        <v>21</v>
      </c>
      <c r="C57" s="134">
        <v>140</v>
      </c>
      <c r="D57" s="134">
        <v>0</v>
      </c>
      <c r="E57" s="134">
        <v>0</v>
      </c>
      <c r="F57" s="134">
        <f ca="1">SUM(Tabelle2[[#This Row],[zahlend 2025]]:Tabelle2[[#This Row],[Neu 2023]])</f>
        <v>140</v>
      </c>
      <c r="G57" s="134">
        <f t="shared" si="1"/>
        <v>6</v>
      </c>
    </row>
    <row r="58" spans="1:7">
      <c r="A58" s="134" t="s">
        <v>21</v>
      </c>
      <c r="B58" s="134" t="s">
        <v>103</v>
      </c>
      <c r="C58" s="134">
        <v>37</v>
      </c>
      <c r="D58" s="134">
        <v>0</v>
      </c>
      <c r="E58" s="134">
        <v>0</v>
      </c>
      <c r="F58" s="134">
        <f ca="1">SUM(Tabelle2[[#This Row],[zahlend 2025]]:Tabelle2[[#This Row],[Neu 2023]])</f>
        <v>37</v>
      </c>
      <c r="G58" s="134">
        <f t="shared" si="1"/>
        <v>2</v>
      </c>
    </row>
    <row r="59" spans="1:7">
      <c r="A59" s="134" t="s">
        <v>21</v>
      </c>
      <c r="B59" s="134" t="s">
        <v>104</v>
      </c>
      <c r="C59" s="134">
        <v>111</v>
      </c>
      <c r="D59" s="134">
        <v>11</v>
      </c>
      <c r="E59" s="134">
        <v>0</v>
      </c>
      <c r="F59" s="134">
        <f ca="1">SUM(Tabelle2[[#This Row],[zahlend 2025]]:Tabelle2[[#This Row],[Neu 2023]])</f>
        <v>122</v>
      </c>
      <c r="G59" s="134">
        <f t="shared" si="1"/>
        <v>6</v>
      </c>
    </row>
    <row r="60" spans="1:7" ht="30.75">
      <c r="A60" s="134" t="s">
        <v>21</v>
      </c>
      <c r="B60" s="134" t="s">
        <v>105</v>
      </c>
      <c r="C60" s="134">
        <v>52</v>
      </c>
      <c r="D60" s="134">
        <v>39</v>
      </c>
      <c r="E60" s="137" t="s">
        <v>210</v>
      </c>
      <c r="F60" s="134">
        <f ca="1">SUM(Tabelle2[[#This Row],[zahlend 2025]]:Tabelle2[[#This Row],[Neu 2023]])</f>
        <v>91</v>
      </c>
      <c r="G60" s="134">
        <f t="shared" si="1"/>
        <v>4</v>
      </c>
    </row>
    <row r="61" spans="1:7">
      <c r="A61" s="134" t="s">
        <v>21</v>
      </c>
      <c r="B61" s="134" t="s">
        <v>106</v>
      </c>
      <c r="C61" s="134">
        <v>45</v>
      </c>
      <c r="D61" s="134">
        <v>0</v>
      </c>
      <c r="E61" s="134">
        <v>0</v>
      </c>
      <c r="F61" s="134">
        <f ca="1">SUM(Tabelle2[[#This Row],[zahlend 2025]]:Tabelle2[[#This Row],[Neu 2023]])</f>
        <v>45</v>
      </c>
      <c r="G61" s="134">
        <f t="shared" si="1"/>
        <v>2</v>
      </c>
    </row>
    <row r="62" spans="1:7">
      <c r="A62" s="134" t="s">
        <v>21</v>
      </c>
      <c r="B62" s="134" t="s">
        <v>107</v>
      </c>
      <c r="C62" s="134">
        <v>0</v>
      </c>
      <c r="D62" s="134">
        <v>0</v>
      </c>
      <c r="E62" s="134">
        <v>0</v>
      </c>
      <c r="F62" s="134">
        <f ca="1">SUM(Tabelle2[[#This Row],[zahlend 2025]]:Tabelle2[[#This Row],[Neu 2023]])</f>
        <v>0</v>
      </c>
      <c r="G62" s="134">
        <f t="shared" si="1"/>
        <v>1</v>
      </c>
    </row>
    <row r="63" spans="1:7">
      <c r="A63" s="134" t="s">
        <v>21</v>
      </c>
      <c r="B63" s="134" t="s">
        <v>108</v>
      </c>
      <c r="C63" s="134">
        <v>68</v>
      </c>
      <c r="D63" s="134">
        <v>0</v>
      </c>
      <c r="E63" s="134">
        <v>0</v>
      </c>
      <c r="F63" s="134">
        <f ca="1">SUM(Tabelle2[[#This Row],[zahlend 2025]]:Tabelle2[[#This Row],[Neu 2023]])</f>
        <v>68</v>
      </c>
      <c r="G63" s="134">
        <f t="shared" si="1"/>
        <v>4</v>
      </c>
    </row>
    <row r="64" spans="1:7">
      <c r="A64" s="134" t="s">
        <v>21</v>
      </c>
      <c r="B64" s="134" t="s">
        <v>109</v>
      </c>
      <c r="C64" s="134">
        <v>32</v>
      </c>
      <c r="D64" s="134">
        <v>0</v>
      </c>
      <c r="E64" s="134">
        <v>0</v>
      </c>
      <c r="F64" s="134">
        <f ca="1">SUM(Tabelle2[[#This Row],[zahlend 2025]]:Tabelle2[[#This Row],[Neu 2023]])</f>
        <v>32</v>
      </c>
      <c r="G64" s="134">
        <f t="shared" si="1"/>
        <v>2</v>
      </c>
    </row>
    <row r="65" spans="1:7">
      <c r="A65" s="134" t="s">
        <v>21</v>
      </c>
      <c r="B65" s="134" t="s">
        <v>110</v>
      </c>
      <c r="C65" s="134">
        <v>121</v>
      </c>
      <c r="D65" s="134">
        <v>33</v>
      </c>
      <c r="E65" s="134">
        <v>0</v>
      </c>
      <c r="F65" s="134">
        <f ca="1">SUM(Tabelle2[[#This Row],[zahlend 2025]]:Tabelle2[[#This Row],[Neu 2023]])</f>
        <v>154</v>
      </c>
      <c r="G65" s="134">
        <f t="shared" si="1"/>
        <v>6</v>
      </c>
    </row>
    <row r="66" spans="1:7">
      <c r="A66" s="134" t="s">
        <v>21</v>
      </c>
      <c r="B66" s="134" t="s">
        <v>111</v>
      </c>
      <c r="C66" s="134">
        <v>230</v>
      </c>
      <c r="D66" s="134">
        <v>79</v>
      </c>
      <c r="E66" s="134">
        <v>0</v>
      </c>
      <c r="F66" s="134">
        <f ca="1">SUM(Tabelle2[[#This Row],[zahlend 2025]]:Tabelle2[[#This Row],[Neu 2023]])</f>
        <v>309</v>
      </c>
      <c r="G66" s="134">
        <f t="shared" ref="G66:G97" si="2">IF(C66&gt;100,6,IF(C66&gt;50,4,IF(C66&gt;10,2,1)))</f>
        <v>6</v>
      </c>
    </row>
    <row r="67" spans="1:7">
      <c r="A67" s="134" t="s">
        <v>21</v>
      </c>
      <c r="B67" s="134" t="s">
        <v>112</v>
      </c>
      <c r="C67" s="134">
        <v>87</v>
      </c>
      <c r="D67" s="134">
        <v>0</v>
      </c>
      <c r="E67" s="134">
        <v>0</v>
      </c>
      <c r="F67" s="134">
        <f ca="1">SUM(Tabelle2[[#This Row],[zahlend 2025]]:Tabelle2[[#This Row],[Neu 2023]])</f>
        <v>87</v>
      </c>
      <c r="G67" s="134">
        <f t="shared" si="2"/>
        <v>4</v>
      </c>
    </row>
    <row r="68" spans="1:7">
      <c r="A68" s="134" t="s">
        <v>21</v>
      </c>
      <c r="B68" s="134" t="s">
        <v>113</v>
      </c>
      <c r="C68" s="134">
        <v>70</v>
      </c>
      <c r="D68" s="134">
        <v>0</v>
      </c>
      <c r="E68" s="134">
        <v>0</v>
      </c>
      <c r="F68" s="134">
        <f ca="1">SUM(Tabelle2[[#This Row],[zahlend 2025]]:Tabelle2[[#This Row],[Neu 2023]])</f>
        <v>70</v>
      </c>
      <c r="G68" s="134">
        <f t="shared" si="2"/>
        <v>4</v>
      </c>
    </row>
    <row r="69" spans="1:7">
      <c r="A69" s="134" t="s">
        <v>21</v>
      </c>
      <c r="B69" s="134" t="s">
        <v>114</v>
      </c>
      <c r="C69" s="134">
        <v>79</v>
      </c>
      <c r="D69" s="134">
        <v>1</v>
      </c>
      <c r="E69" s="134">
        <v>0</v>
      </c>
      <c r="F69" s="134">
        <f ca="1">SUM(Tabelle2[[#This Row],[zahlend 2025]]:Tabelle2[[#This Row],[Neu 2023]])</f>
        <v>80</v>
      </c>
      <c r="G69" s="134">
        <f t="shared" si="2"/>
        <v>4</v>
      </c>
    </row>
    <row r="70" spans="1:7">
      <c r="A70" s="134" t="s">
        <v>21</v>
      </c>
      <c r="B70" s="134" t="s">
        <v>115</v>
      </c>
      <c r="C70" s="134">
        <v>21</v>
      </c>
      <c r="D70" s="134">
        <v>0</v>
      </c>
      <c r="E70" s="134">
        <v>0</v>
      </c>
      <c r="F70" s="134">
        <f ca="1">SUM(Tabelle2[[#This Row],[zahlend 2025]]:Tabelle2[[#This Row],[Neu 2023]])</f>
        <v>21</v>
      </c>
      <c r="G70" s="134">
        <f t="shared" si="2"/>
        <v>2</v>
      </c>
    </row>
    <row r="71" spans="1:7">
      <c r="A71" s="134" t="s">
        <v>22</v>
      </c>
      <c r="B71" s="134" t="s">
        <v>116</v>
      </c>
      <c r="C71" s="134">
        <v>261</v>
      </c>
      <c r="D71" s="134">
        <v>0</v>
      </c>
      <c r="E71" s="134">
        <v>10</v>
      </c>
      <c r="F71" s="134">
        <f ca="1">SUM(Tabelle2[[#This Row],[zahlend 2025]]:Tabelle2[[#This Row],[Neu 2023]])</f>
        <v>261</v>
      </c>
      <c r="G71" s="134">
        <f t="shared" si="2"/>
        <v>6</v>
      </c>
    </row>
    <row r="72" spans="1:7">
      <c r="A72" s="134" t="s">
        <v>22</v>
      </c>
      <c r="B72" s="134" t="s">
        <v>117</v>
      </c>
      <c r="C72" s="134">
        <v>168</v>
      </c>
      <c r="D72" s="134">
        <v>42</v>
      </c>
      <c r="E72" s="134">
        <v>20</v>
      </c>
      <c r="F72" s="134">
        <f ca="1">SUM(Tabelle2[[#This Row],[zahlend 2025]]:Tabelle2[[#This Row],[Neu 2023]])</f>
        <v>210</v>
      </c>
      <c r="G72" s="134">
        <f t="shared" si="2"/>
        <v>6</v>
      </c>
    </row>
    <row r="73" spans="1:7">
      <c r="A73" s="134" t="s">
        <v>22</v>
      </c>
      <c r="B73" s="134" t="s">
        <v>22</v>
      </c>
      <c r="C73" s="134">
        <v>168</v>
      </c>
      <c r="D73" s="134">
        <v>26</v>
      </c>
      <c r="E73" s="134">
        <v>0</v>
      </c>
      <c r="F73" s="134">
        <f ca="1">SUM(Tabelle2[[#This Row],[zahlend 2025]]:Tabelle2[[#This Row],[Neu 2023]])</f>
        <v>194</v>
      </c>
      <c r="G73" s="134">
        <f t="shared" si="2"/>
        <v>6</v>
      </c>
    </row>
    <row r="74" spans="1:7">
      <c r="A74" s="134" t="s">
        <v>22</v>
      </c>
      <c r="B74" s="134" t="s">
        <v>118</v>
      </c>
      <c r="C74" s="134">
        <v>31</v>
      </c>
      <c r="D74" s="134">
        <v>0</v>
      </c>
      <c r="E74" s="134">
        <v>0</v>
      </c>
      <c r="F74" s="134">
        <f ca="1">SUM(Tabelle2[[#This Row],[zahlend 2025]]:Tabelle2[[#This Row],[Neu 2023]])</f>
        <v>31</v>
      </c>
      <c r="G74" s="134">
        <f t="shared" si="2"/>
        <v>2</v>
      </c>
    </row>
    <row r="75" spans="1:7">
      <c r="A75" s="134" t="s">
        <v>22</v>
      </c>
      <c r="B75" s="134" t="s">
        <v>119</v>
      </c>
      <c r="C75" s="134">
        <v>161</v>
      </c>
      <c r="D75" s="134">
        <v>0</v>
      </c>
      <c r="E75" s="134">
        <v>0</v>
      </c>
      <c r="F75" s="134">
        <f ca="1">SUM(Tabelle2[[#This Row],[zahlend 2025]]:Tabelle2[[#This Row],[Neu 2023]])</f>
        <v>161</v>
      </c>
      <c r="G75" s="134">
        <f t="shared" si="2"/>
        <v>6</v>
      </c>
    </row>
    <row r="76" spans="1:7" ht="30.75">
      <c r="A76" s="134" t="s">
        <v>22</v>
      </c>
      <c r="B76" s="134" t="s">
        <v>120</v>
      </c>
      <c r="C76" s="134">
        <v>150</v>
      </c>
      <c r="D76" s="137" t="s">
        <v>210</v>
      </c>
      <c r="E76" s="137" t="s">
        <v>210</v>
      </c>
      <c r="F76" s="134">
        <f ca="1">SUM(Tabelle2[[#This Row],[zahlend 2025]]:Tabelle2[[#This Row],[Neu 2023]])</f>
        <v>150</v>
      </c>
      <c r="G76" s="134">
        <f t="shared" si="2"/>
        <v>6</v>
      </c>
    </row>
    <row r="77" spans="1:7">
      <c r="A77" s="134" t="s">
        <v>22</v>
      </c>
      <c r="B77" s="134" t="s">
        <v>121</v>
      </c>
      <c r="C77" s="134">
        <v>221</v>
      </c>
      <c r="D77" s="134">
        <v>40</v>
      </c>
      <c r="E77" s="134">
        <v>1</v>
      </c>
      <c r="F77" s="134">
        <f ca="1">SUM(Tabelle2[[#This Row],[zahlend 2025]]:Tabelle2[[#This Row],[Neu 2023]])</f>
        <v>261</v>
      </c>
      <c r="G77" s="134">
        <f t="shared" si="2"/>
        <v>6</v>
      </c>
    </row>
    <row r="78" spans="1:7">
      <c r="A78" s="134" t="s">
        <v>22</v>
      </c>
      <c r="B78" s="134" t="s">
        <v>122</v>
      </c>
      <c r="C78" s="134">
        <v>239</v>
      </c>
      <c r="D78" s="134">
        <v>25</v>
      </c>
      <c r="E78" s="134">
        <v>0</v>
      </c>
      <c r="F78" s="134">
        <f ca="1">SUM(Tabelle2[[#This Row],[zahlend 2025]]:Tabelle2[[#This Row],[Neu 2023]])</f>
        <v>264</v>
      </c>
      <c r="G78" s="134">
        <f t="shared" si="2"/>
        <v>6</v>
      </c>
    </row>
    <row r="79" spans="1:7">
      <c r="A79" s="134" t="s">
        <v>22</v>
      </c>
      <c r="B79" s="134" t="s">
        <v>123</v>
      </c>
      <c r="C79" s="134">
        <v>239</v>
      </c>
      <c r="D79" s="134">
        <v>0</v>
      </c>
      <c r="E79" s="134">
        <v>0</v>
      </c>
      <c r="F79" s="134">
        <f ca="1">SUM(Tabelle2[[#This Row],[zahlend 2025]]:Tabelle2[[#This Row],[Neu 2023]])</f>
        <v>239</v>
      </c>
      <c r="G79" s="134">
        <f t="shared" si="2"/>
        <v>6</v>
      </c>
    </row>
    <row r="80" spans="1:7">
      <c r="A80" s="134" t="s">
        <v>22</v>
      </c>
      <c r="B80" s="134" t="s">
        <v>124</v>
      </c>
      <c r="C80" s="134">
        <v>80</v>
      </c>
      <c r="D80" s="134">
        <v>5</v>
      </c>
      <c r="E80" s="134">
        <v>4</v>
      </c>
      <c r="F80" s="134">
        <f ca="1">SUM(Tabelle2[[#This Row],[zahlend 2025]]:Tabelle2[[#This Row],[Neu 2023]])</f>
        <v>85</v>
      </c>
      <c r="G80" s="134">
        <f t="shared" si="2"/>
        <v>4</v>
      </c>
    </row>
    <row r="81" spans="1:7">
      <c r="A81" s="134" t="s">
        <v>23</v>
      </c>
      <c r="B81" s="134" t="s">
        <v>125</v>
      </c>
      <c r="C81" s="134">
        <v>21</v>
      </c>
      <c r="D81" s="134">
        <v>0</v>
      </c>
      <c r="E81" s="134">
        <v>0</v>
      </c>
      <c r="F81" s="134">
        <f ca="1">SUM(Tabelle2[[#This Row],[zahlend 2025]]:Tabelle2[[#This Row],[Neu 2023]])</f>
        <v>21</v>
      </c>
      <c r="G81" s="134">
        <f t="shared" si="2"/>
        <v>2</v>
      </c>
    </row>
    <row r="82" spans="1:7">
      <c r="A82" s="134" t="s">
        <v>23</v>
      </c>
      <c r="B82" s="134" t="s">
        <v>126</v>
      </c>
      <c r="C82" s="134">
        <v>110</v>
      </c>
      <c r="D82" s="134">
        <v>0</v>
      </c>
      <c r="E82" s="134">
        <v>0</v>
      </c>
      <c r="F82" s="134">
        <f ca="1">SUM(Tabelle2[[#This Row],[zahlend 2025]]:Tabelle2[[#This Row],[Neu 2023]])</f>
        <v>110</v>
      </c>
      <c r="G82" s="134">
        <f t="shared" si="2"/>
        <v>6</v>
      </c>
    </row>
    <row r="83" spans="1:7">
      <c r="A83" s="134" t="s">
        <v>23</v>
      </c>
      <c r="B83" s="134" t="s">
        <v>127</v>
      </c>
      <c r="C83" s="134">
        <v>69</v>
      </c>
      <c r="D83" s="134">
        <v>35</v>
      </c>
      <c r="E83" s="134">
        <v>0</v>
      </c>
      <c r="F83" s="134">
        <f ca="1">SUM(Tabelle2[[#This Row],[zahlend 2025]]:Tabelle2[[#This Row],[Neu 2023]])</f>
        <v>104</v>
      </c>
      <c r="G83" s="134">
        <f t="shared" si="2"/>
        <v>4</v>
      </c>
    </row>
    <row r="84" spans="1:7" ht="30.75">
      <c r="A84" s="134" t="s">
        <v>23</v>
      </c>
      <c r="B84" s="134" t="s">
        <v>128</v>
      </c>
      <c r="C84" s="134">
        <v>34</v>
      </c>
      <c r="D84" s="137" t="s">
        <v>210</v>
      </c>
      <c r="E84" s="137" t="s">
        <v>210</v>
      </c>
      <c r="F84" s="134">
        <f ca="1">SUM(Tabelle2[[#This Row],[zahlend 2025]]:Tabelle2[[#This Row],[Neu 2023]])</f>
        <v>34</v>
      </c>
      <c r="G84" s="134">
        <f t="shared" si="2"/>
        <v>2</v>
      </c>
    </row>
    <row r="85" spans="1:7">
      <c r="A85" s="134" t="s">
        <v>23</v>
      </c>
      <c r="B85" s="134" t="s">
        <v>129</v>
      </c>
      <c r="C85" s="134">
        <v>52</v>
      </c>
      <c r="D85" s="134">
        <v>2</v>
      </c>
      <c r="E85" s="134">
        <v>0</v>
      </c>
      <c r="F85" s="134">
        <f ca="1">SUM(Tabelle2[[#This Row],[zahlend 2025]]:Tabelle2[[#This Row],[Neu 2023]])</f>
        <v>54</v>
      </c>
      <c r="G85" s="134">
        <f t="shared" si="2"/>
        <v>4</v>
      </c>
    </row>
    <row r="86" spans="1:7">
      <c r="A86" s="134" t="s">
        <v>23</v>
      </c>
      <c r="B86" s="134" t="s">
        <v>130</v>
      </c>
      <c r="C86" s="134">
        <v>60</v>
      </c>
      <c r="D86" s="134">
        <v>0</v>
      </c>
      <c r="E86" s="134">
        <v>0</v>
      </c>
      <c r="F86" s="134">
        <f ca="1">SUM(Tabelle2[[#This Row],[zahlend 2025]]:Tabelle2[[#This Row],[Neu 2023]])</f>
        <v>60</v>
      </c>
      <c r="G86" s="134">
        <f t="shared" si="2"/>
        <v>4</v>
      </c>
    </row>
    <row r="87" spans="1:7">
      <c r="A87" s="134" t="s">
        <v>23</v>
      </c>
      <c r="B87" s="134" t="s">
        <v>131</v>
      </c>
      <c r="C87" s="134">
        <v>167</v>
      </c>
      <c r="D87" s="134">
        <v>0</v>
      </c>
      <c r="E87" s="134">
        <v>0</v>
      </c>
      <c r="F87" s="134">
        <f ca="1">SUM(Tabelle2[[#This Row],[zahlend 2025]]:Tabelle2[[#This Row],[Neu 2023]])</f>
        <v>167</v>
      </c>
      <c r="G87" s="134">
        <f t="shared" si="2"/>
        <v>6</v>
      </c>
    </row>
    <row r="88" spans="1:7">
      <c r="A88" s="134" t="s">
        <v>23</v>
      </c>
      <c r="B88" s="134" t="s">
        <v>132</v>
      </c>
      <c r="C88" s="134">
        <v>182</v>
      </c>
      <c r="D88" s="134">
        <v>50</v>
      </c>
      <c r="E88" s="134">
        <v>0</v>
      </c>
      <c r="F88" s="134">
        <f ca="1">SUM(Tabelle2[[#This Row],[zahlend 2025]]:Tabelle2[[#This Row],[Neu 2023]])</f>
        <v>232</v>
      </c>
      <c r="G88" s="134">
        <f t="shared" si="2"/>
        <v>6</v>
      </c>
    </row>
    <row r="89" spans="1:7">
      <c r="A89" s="134" t="s">
        <v>23</v>
      </c>
      <c r="B89" s="134" t="s">
        <v>133</v>
      </c>
      <c r="C89" s="134">
        <v>95</v>
      </c>
      <c r="D89" s="134">
        <v>0</v>
      </c>
      <c r="E89" s="134">
        <v>0</v>
      </c>
      <c r="F89" s="134">
        <f ca="1">SUM(Tabelle2[[#This Row],[zahlend 2025]]:Tabelle2[[#This Row],[Neu 2023]])</f>
        <v>95</v>
      </c>
      <c r="G89" s="134">
        <f t="shared" si="2"/>
        <v>4</v>
      </c>
    </row>
    <row r="90" spans="1:7">
      <c r="A90" s="134" t="s">
        <v>23</v>
      </c>
      <c r="B90" s="134" t="s">
        <v>134</v>
      </c>
      <c r="C90" s="135">
        <v>91</v>
      </c>
      <c r="D90" s="134">
        <v>0</v>
      </c>
      <c r="E90" s="134">
        <v>0</v>
      </c>
      <c r="F90" s="134">
        <f ca="1">SUM(Tabelle2[[#This Row],[zahlend 2025]]:Tabelle2[[#This Row],[Neu 2023]])</f>
        <v>91</v>
      </c>
      <c r="G90" s="134">
        <f t="shared" si="2"/>
        <v>4</v>
      </c>
    </row>
    <row r="91" spans="1:7">
      <c r="A91" s="134" t="s">
        <v>23</v>
      </c>
      <c r="B91" s="134" t="s">
        <v>135</v>
      </c>
      <c r="C91" s="134">
        <v>59</v>
      </c>
      <c r="D91" s="134">
        <v>4</v>
      </c>
      <c r="E91" s="134">
        <v>0</v>
      </c>
      <c r="F91" s="134">
        <f ca="1">SUM(Tabelle2[[#This Row],[zahlend 2025]]:Tabelle2[[#This Row],[Neu 2023]])</f>
        <v>63</v>
      </c>
      <c r="G91" s="134">
        <f t="shared" si="2"/>
        <v>4</v>
      </c>
    </row>
    <row r="92" spans="1:7">
      <c r="A92" s="134" t="s">
        <v>23</v>
      </c>
      <c r="B92" s="134" t="s">
        <v>136</v>
      </c>
      <c r="C92" s="134">
        <v>150</v>
      </c>
      <c r="D92" s="134">
        <v>0</v>
      </c>
      <c r="E92" s="134">
        <v>0</v>
      </c>
      <c r="F92" s="134">
        <f ca="1">SUM(Tabelle2[[#This Row],[zahlend 2025]]:Tabelle2[[#This Row],[Neu 2023]])</f>
        <v>150</v>
      </c>
      <c r="G92" s="134">
        <f t="shared" si="2"/>
        <v>6</v>
      </c>
    </row>
    <row r="93" spans="1:7">
      <c r="A93" s="134" t="s">
        <v>23</v>
      </c>
      <c r="B93" s="134" t="s">
        <v>137</v>
      </c>
      <c r="C93" s="134">
        <v>180</v>
      </c>
      <c r="D93" s="134">
        <v>9</v>
      </c>
      <c r="E93" s="134">
        <v>0</v>
      </c>
      <c r="F93" s="134">
        <f ca="1">SUM(Tabelle2[[#This Row],[zahlend 2025]]:Tabelle2[[#This Row],[Neu 2023]])</f>
        <v>189</v>
      </c>
      <c r="G93" s="134">
        <f t="shared" si="2"/>
        <v>6</v>
      </c>
    </row>
    <row r="94" spans="1:7">
      <c r="A94" s="134" t="s">
        <v>23</v>
      </c>
      <c r="B94" s="134" t="s">
        <v>138</v>
      </c>
      <c r="C94" s="134">
        <v>71</v>
      </c>
      <c r="D94" s="134">
        <v>0</v>
      </c>
      <c r="E94" s="134">
        <v>0</v>
      </c>
      <c r="F94" s="134">
        <f ca="1">SUM(Tabelle2[[#This Row],[zahlend 2025]]:Tabelle2[[#This Row],[Neu 2023]])</f>
        <v>71</v>
      </c>
      <c r="G94" s="134">
        <f t="shared" si="2"/>
        <v>4</v>
      </c>
    </row>
    <row r="95" spans="1:7">
      <c r="A95" s="134" t="s">
        <v>23</v>
      </c>
      <c r="B95" s="134" t="s">
        <v>139</v>
      </c>
      <c r="C95" s="134">
        <v>69</v>
      </c>
      <c r="D95" s="134">
        <v>6</v>
      </c>
      <c r="E95" s="134">
        <v>0</v>
      </c>
      <c r="F95" s="134">
        <f ca="1">SUM(Tabelle2[[#This Row],[zahlend 2025]]:Tabelle2[[#This Row],[Neu 2023]])</f>
        <v>75</v>
      </c>
      <c r="G95" s="134">
        <f t="shared" si="2"/>
        <v>4</v>
      </c>
    </row>
    <row r="96" spans="1:7">
      <c r="A96" s="134" t="s">
        <v>23</v>
      </c>
      <c r="B96" s="134" t="s">
        <v>140</v>
      </c>
      <c r="C96" s="134">
        <v>43</v>
      </c>
      <c r="D96" s="134">
        <v>0</v>
      </c>
      <c r="E96" s="134">
        <v>0</v>
      </c>
      <c r="F96" s="134">
        <f ca="1">SUM(Tabelle2[[#This Row],[zahlend 2025]]:Tabelle2[[#This Row],[Neu 2023]])</f>
        <v>43</v>
      </c>
      <c r="G96" s="134">
        <f t="shared" si="2"/>
        <v>2</v>
      </c>
    </row>
    <row r="97" spans="1:7">
      <c r="A97" s="134" t="s">
        <v>23</v>
      </c>
      <c r="B97" s="134" t="s">
        <v>141</v>
      </c>
      <c r="C97" s="134">
        <v>97</v>
      </c>
      <c r="D97" s="134">
        <v>0</v>
      </c>
      <c r="E97" s="134">
        <v>0</v>
      </c>
      <c r="F97" s="134">
        <f ca="1">SUM(Tabelle2[[#This Row],[zahlend 2025]]:Tabelle2[[#This Row],[Neu 2023]])</f>
        <v>97</v>
      </c>
      <c r="G97" s="134">
        <f t="shared" si="2"/>
        <v>4</v>
      </c>
    </row>
    <row r="98" spans="1:7">
      <c r="A98" s="134" t="s">
        <v>23</v>
      </c>
      <c r="B98" s="134" t="s">
        <v>142</v>
      </c>
      <c r="C98" s="134">
        <v>119</v>
      </c>
      <c r="D98" s="134">
        <v>26</v>
      </c>
      <c r="E98" s="134">
        <v>0</v>
      </c>
      <c r="F98" s="134">
        <f ca="1">SUM(Tabelle2[[#This Row],[zahlend 2025]]:Tabelle2[[#This Row],[Neu 2023]])</f>
        <v>145</v>
      </c>
      <c r="G98" s="134">
        <f t="shared" ref="G98:G129" si="3">IF(C98&gt;100,6,IF(C98&gt;50,4,IF(C98&gt;10,2,1)))</f>
        <v>6</v>
      </c>
    </row>
    <row r="99" spans="1:7">
      <c r="A99" s="134" t="s">
        <v>23</v>
      </c>
      <c r="B99" s="134" t="s">
        <v>143</v>
      </c>
      <c r="C99" s="134">
        <v>81</v>
      </c>
      <c r="D99" s="134">
        <v>26</v>
      </c>
      <c r="E99" s="134">
        <v>0</v>
      </c>
      <c r="F99" s="134">
        <f ca="1">SUM(Tabelle2[[#This Row],[zahlend 2025]]:Tabelle2[[#This Row],[Neu 2023]])</f>
        <v>107</v>
      </c>
      <c r="G99" s="134">
        <f t="shared" si="3"/>
        <v>4</v>
      </c>
    </row>
    <row r="100" spans="1:7">
      <c r="A100" s="134" t="s">
        <v>23</v>
      </c>
      <c r="B100" s="134" t="s">
        <v>144</v>
      </c>
      <c r="C100" s="134">
        <v>213</v>
      </c>
      <c r="D100" s="134">
        <v>0</v>
      </c>
      <c r="E100" s="134">
        <v>0</v>
      </c>
      <c r="F100" s="134">
        <f ca="1">SUM(Tabelle2[[#This Row],[zahlend 2025]]:Tabelle2[[#This Row],[Neu 2023]])</f>
        <v>213</v>
      </c>
      <c r="G100" s="134">
        <f t="shared" si="3"/>
        <v>6</v>
      </c>
    </row>
    <row r="101" spans="1:7">
      <c r="A101" s="134" t="s">
        <v>23</v>
      </c>
      <c r="B101" s="134" t="s">
        <v>145</v>
      </c>
      <c r="C101" s="135">
        <v>184</v>
      </c>
      <c r="D101" s="134">
        <v>9</v>
      </c>
      <c r="E101" s="134">
        <v>0</v>
      </c>
      <c r="F101" s="134">
        <f ca="1">SUM(Tabelle2[[#This Row],[zahlend 2025]]:Tabelle2[[#This Row],[Neu 2023]])</f>
        <v>193</v>
      </c>
      <c r="G101" s="134">
        <f t="shared" si="3"/>
        <v>6</v>
      </c>
    </row>
    <row r="102" spans="1:7">
      <c r="A102" s="134" t="s">
        <v>24</v>
      </c>
      <c r="B102" s="134" t="s">
        <v>146</v>
      </c>
      <c r="C102" s="134">
        <v>135</v>
      </c>
      <c r="D102" s="134">
        <v>0</v>
      </c>
      <c r="E102" s="134">
        <v>0</v>
      </c>
      <c r="F102" s="134">
        <f ca="1">SUM(Tabelle2[[#This Row],[zahlend 2025]]:Tabelle2[[#This Row],[Neu 2023]])</f>
        <v>135</v>
      </c>
      <c r="G102" s="134">
        <f t="shared" si="3"/>
        <v>6</v>
      </c>
    </row>
    <row r="103" spans="1:7">
      <c r="A103" s="134" t="s">
        <v>24</v>
      </c>
      <c r="B103" s="134" t="s">
        <v>147</v>
      </c>
      <c r="C103" s="134">
        <v>89</v>
      </c>
      <c r="D103" s="134">
        <v>11</v>
      </c>
      <c r="E103" s="134">
        <v>1</v>
      </c>
      <c r="F103" s="134">
        <f ca="1">SUM(Tabelle2[[#This Row],[zahlend 2025]]:Tabelle2[[#This Row],[Neu 2023]])</f>
        <v>100</v>
      </c>
      <c r="G103" s="134">
        <f t="shared" si="3"/>
        <v>4</v>
      </c>
    </row>
    <row r="104" spans="1:7">
      <c r="A104" s="134" t="s">
        <v>24</v>
      </c>
      <c r="B104" s="134" t="s">
        <v>148</v>
      </c>
      <c r="C104" s="134">
        <v>228</v>
      </c>
      <c r="D104" s="134">
        <v>0</v>
      </c>
      <c r="E104" s="134">
        <v>0</v>
      </c>
      <c r="F104" s="134">
        <f ca="1">SUM(Tabelle2[[#This Row],[zahlend 2025]]:Tabelle2[[#This Row],[Neu 2023]])</f>
        <v>228</v>
      </c>
      <c r="G104" s="134">
        <f t="shared" si="3"/>
        <v>6</v>
      </c>
    </row>
    <row r="105" spans="1:7">
      <c r="A105" s="134" t="s">
        <v>24</v>
      </c>
      <c r="B105" s="134" t="s">
        <v>149</v>
      </c>
      <c r="C105" s="134">
        <v>89</v>
      </c>
      <c r="D105" s="134">
        <v>0</v>
      </c>
      <c r="E105" s="134">
        <v>0</v>
      </c>
      <c r="F105" s="134">
        <f ca="1">SUM(Tabelle2[[#This Row],[zahlend 2025]]:Tabelle2[[#This Row],[Neu 2023]])</f>
        <v>89</v>
      </c>
      <c r="G105" s="134">
        <f t="shared" si="3"/>
        <v>4</v>
      </c>
    </row>
    <row r="106" spans="1:7">
      <c r="A106" s="134" t="s">
        <v>24</v>
      </c>
      <c r="B106" s="134" t="s">
        <v>150</v>
      </c>
      <c r="C106" s="134">
        <v>253</v>
      </c>
      <c r="D106" s="134">
        <v>114</v>
      </c>
      <c r="E106" s="134">
        <v>0</v>
      </c>
      <c r="F106" s="134">
        <f ca="1">SUM(Tabelle2[[#This Row],[zahlend 2025]]:Tabelle2[[#This Row],[Neu 2023]])</f>
        <v>367</v>
      </c>
      <c r="G106" s="134">
        <f t="shared" si="3"/>
        <v>6</v>
      </c>
    </row>
    <row r="107" spans="1:7">
      <c r="A107" s="134" t="s">
        <v>24</v>
      </c>
      <c r="B107" s="134" t="s">
        <v>151</v>
      </c>
      <c r="C107" s="134">
        <v>169</v>
      </c>
      <c r="D107" s="134">
        <v>0</v>
      </c>
      <c r="E107" s="134">
        <v>0</v>
      </c>
      <c r="F107" s="134">
        <f ca="1">SUM(Tabelle2[[#This Row],[zahlend 2025]]:Tabelle2[[#This Row],[Neu 2023]])</f>
        <v>169</v>
      </c>
      <c r="G107" s="134">
        <f t="shared" si="3"/>
        <v>6</v>
      </c>
    </row>
    <row r="108" spans="1:7">
      <c r="A108" s="134" t="s">
        <v>24</v>
      </c>
      <c r="B108" s="134" t="s">
        <v>152</v>
      </c>
      <c r="C108" s="134">
        <v>113</v>
      </c>
      <c r="D108" s="134">
        <v>17</v>
      </c>
      <c r="E108" s="134">
        <v>0</v>
      </c>
      <c r="F108" s="134">
        <f ca="1">SUM(Tabelle2[[#This Row],[zahlend 2025]]:Tabelle2[[#This Row],[Neu 2023]])</f>
        <v>130</v>
      </c>
      <c r="G108" s="134">
        <f t="shared" si="3"/>
        <v>6</v>
      </c>
    </row>
    <row r="109" spans="1:7">
      <c r="A109" s="134" t="s">
        <v>24</v>
      </c>
      <c r="B109" s="134" t="s">
        <v>24</v>
      </c>
      <c r="C109" s="134">
        <v>47</v>
      </c>
      <c r="D109" s="134">
        <v>1</v>
      </c>
      <c r="E109" s="134">
        <v>0</v>
      </c>
      <c r="F109" s="134">
        <f ca="1">SUM(Tabelle2[[#This Row],[zahlend 2025]]:Tabelle2[[#This Row],[Neu 2023]])</f>
        <v>48</v>
      </c>
      <c r="G109" s="134">
        <f t="shared" si="3"/>
        <v>2</v>
      </c>
    </row>
    <row r="110" spans="1:7">
      <c r="A110" s="134" t="s">
        <v>24</v>
      </c>
      <c r="B110" s="134" t="s">
        <v>153</v>
      </c>
      <c r="C110" s="134">
        <v>121</v>
      </c>
      <c r="D110" s="134">
        <v>0</v>
      </c>
      <c r="E110" s="134">
        <v>0</v>
      </c>
      <c r="F110" s="134">
        <f ca="1">SUM(Tabelle2[[#This Row],[zahlend 2025]]:Tabelle2[[#This Row],[Neu 2023]])</f>
        <v>121</v>
      </c>
      <c r="G110" s="134">
        <f t="shared" si="3"/>
        <v>6</v>
      </c>
    </row>
    <row r="111" spans="1:7">
      <c r="A111" s="134" t="s">
        <v>24</v>
      </c>
      <c r="B111" s="134" t="s">
        <v>154</v>
      </c>
      <c r="C111" s="134">
        <v>51</v>
      </c>
      <c r="D111" s="134">
        <v>3</v>
      </c>
      <c r="E111" s="134">
        <v>0</v>
      </c>
      <c r="F111" s="134">
        <f ca="1">SUM(Tabelle2[[#This Row],[zahlend 2025]]:Tabelle2[[#This Row],[Neu 2023]])</f>
        <v>54</v>
      </c>
      <c r="G111" s="134">
        <f t="shared" si="3"/>
        <v>4</v>
      </c>
    </row>
    <row r="112" spans="1:7">
      <c r="A112" s="134" t="s">
        <v>25</v>
      </c>
      <c r="B112" s="134" t="s">
        <v>155</v>
      </c>
      <c r="C112" s="134">
        <v>193</v>
      </c>
      <c r="D112" s="134">
        <v>0</v>
      </c>
      <c r="E112" s="134">
        <v>0</v>
      </c>
      <c r="F112" s="134">
        <f ca="1">SUM(Tabelle2[[#This Row],[zahlend 2025]]:Tabelle2[[#This Row],[Neu 2023]])</f>
        <v>193</v>
      </c>
      <c r="G112" s="134">
        <f t="shared" si="3"/>
        <v>6</v>
      </c>
    </row>
    <row r="113" spans="1:7">
      <c r="A113" s="134" t="s">
        <v>25</v>
      </c>
      <c r="B113" s="134" t="s">
        <v>156</v>
      </c>
      <c r="C113" s="134">
        <v>73</v>
      </c>
      <c r="D113" s="134">
        <v>4</v>
      </c>
      <c r="E113" s="134">
        <v>0</v>
      </c>
      <c r="F113" s="134">
        <f ca="1">SUM(Tabelle2[[#This Row],[zahlend 2025]]:Tabelle2[[#This Row],[Neu 2023]])</f>
        <v>77</v>
      </c>
      <c r="G113" s="134">
        <f t="shared" si="3"/>
        <v>4</v>
      </c>
    </row>
    <row r="114" spans="1:7">
      <c r="A114" s="134" t="s">
        <v>25</v>
      </c>
      <c r="B114" s="134" t="s">
        <v>157</v>
      </c>
      <c r="C114" s="134">
        <v>368</v>
      </c>
      <c r="D114" s="134">
        <v>0</v>
      </c>
      <c r="E114" s="134">
        <v>0</v>
      </c>
      <c r="F114" s="134">
        <f ca="1">SUM(Tabelle2[[#This Row],[zahlend 2025]]:Tabelle2[[#This Row],[Neu 2023]])</f>
        <v>368</v>
      </c>
      <c r="G114" s="134">
        <f t="shared" si="3"/>
        <v>6</v>
      </c>
    </row>
    <row r="115" spans="1:7">
      <c r="A115" s="134" t="s">
        <v>25</v>
      </c>
      <c r="B115" s="134" t="s">
        <v>158</v>
      </c>
      <c r="C115" s="134">
        <v>45</v>
      </c>
      <c r="D115" s="134">
        <v>5</v>
      </c>
      <c r="E115" s="134">
        <v>0</v>
      </c>
      <c r="F115" s="134">
        <f ca="1">SUM(Tabelle2[[#This Row],[zahlend 2025]]:Tabelle2[[#This Row],[Neu 2023]])</f>
        <v>50</v>
      </c>
      <c r="G115" s="134">
        <f t="shared" si="3"/>
        <v>2</v>
      </c>
    </row>
    <row r="116" spans="1:7">
      <c r="A116" s="134" t="s">
        <v>25</v>
      </c>
      <c r="B116" s="134" t="s">
        <v>159</v>
      </c>
      <c r="C116" s="134">
        <v>82</v>
      </c>
      <c r="D116" s="134">
        <v>0</v>
      </c>
      <c r="E116" s="134">
        <v>0</v>
      </c>
      <c r="F116" s="134">
        <f ca="1">SUM(Tabelle2[[#This Row],[zahlend 2025]]:Tabelle2[[#This Row],[Neu 2023]])</f>
        <v>82</v>
      </c>
      <c r="G116" s="134">
        <f t="shared" si="3"/>
        <v>4</v>
      </c>
    </row>
    <row r="117" spans="1:7">
      <c r="A117" s="134" t="s">
        <v>25</v>
      </c>
      <c r="B117" s="134" t="s">
        <v>160</v>
      </c>
      <c r="C117" s="134">
        <v>241</v>
      </c>
      <c r="D117" s="134">
        <v>39</v>
      </c>
      <c r="E117" s="134">
        <v>0</v>
      </c>
      <c r="F117" s="134">
        <f ca="1">SUM(Tabelle2[[#This Row],[zahlend 2025]]:Tabelle2[[#This Row],[Neu 2023]])</f>
        <v>280</v>
      </c>
      <c r="G117" s="134">
        <f t="shared" si="3"/>
        <v>6</v>
      </c>
    </row>
    <row r="118" spans="1:7">
      <c r="A118" s="134" t="s">
        <v>25</v>
      </c>
      <c r="B118" s="134" t="s">
        <v>161</v>
      </c>
      <c r="C118" s="134">
        <v>373</v>
      </c>
      <c r="D118" s="134">
        <v>19</v>
      </c>
      <c r="E118" s="134">
        <v>0</v>
      </c>
      <c r="F118" s="134">
        <f ca="1">SUM(Tabelle2[[#This Row],[zahlend 2025]]:Tabelle2[[#This Row],[Neu 2023]])</f>
        <v>392</v>
      </c>
      <c r="G118" s="134">
        <f t="shared" si="3"/>
        <v>6</v>
      </c>
    </row>
    <row r="119" spans="1:7">
      <c r="A119" s="134" t="s">
        <v>25</v>
      </c>
      <c r="B119" s="134" t="s">
        <v>162</v>
      </c>
      <c r="C119" s="134">
        <v>266</v>
      </c>
      <c r="D119" s="134">
        <v>0</v>
      </c>
      <c r="E119" s="134">
        <v>0</v>
      </c>
      <c r="F119" s="134">
        <f ca="1">SUM(Tabelle2[[#This Row],[zahlend 2025]]:Tabelle2[[#This Row],[Neu 2023]])</f>
        <v>266</v>
      </c>
      <c r="G119" s="134">
        <f t="shared" si="3"/>
        <v>6</v>
      </c>
    </row>
    <row r="120" spans="1:7">
      <c r="A120" s="134" t="s">
        <v>25</v>
      </c>
      <c r="B120" s="134" t="s">
        <v>163</v>
      </c>
      <c r="C120" s="134">
        <v>147</v>
      </c>
      <c r="D120" s="134">
        <v>0</v>
      </c>
      <c r="E120" s="134">
        <v>0</v>
      </c>
      <c r="F120" s="134">
        <f ca="1">SUM(Tabelle2[[#This Row],[zahlend 2025]]:Tabelle2[[#This Row],[Neu 2023]])</f>
        <v>147</v>
      </c>
      <c r="G120" s="134">
        <f t="shared" si="3"/>
        <v>6</v>
      </c>
    </row>
    <row r="121" spans="1:7">
      <c r="A121" s="134" t="s">
        <v>25</v>
      </c>
      <c r="B121" s="134" t="s">
        <v>164</v>
      </c>
      <c r="C121" s="134">
        <v>309</v>
      </c>
      <c r="D121" s="134">
        <v>0</v>
      </c>
      <c r="E121" s="134">
        <v>0</v>
      </c>
      <c r="F121" s="134">
        <f ca="1">SUM(Tabelle2[[#This Row],[zahlend 2025]]:Tabelle2[[#This Row],[Neu 2023]])</f>
        <v>309</v>
      </c>
      <c r="G121" s="134">
        <f t="shared" si="3"/>
        <v>6</v>
      </c>
    </row>
    <row r="122" spans="1:7">
      <c r="A122" s="134" t="s">
        <v>25</v>
      </c>
      <c r="B122" s="134" t="s">
        <v>165</v>
      </c>
      <c r="C122" s="134">
        <v>263</v>
      </c>
      <c r="D122" s="134">
        <v>56</v>
      </c>
      <c r="E122" s="134">
        <v>0</v>
      </c>
      <c r="F122" s="134">
        <f ca="1">SUM(Tabelle2[[#This Row],[zahlend 2025]]:Tabelle2[[#This Row],[Neu 2023]])</f>
        <v>319</v>
      </c>
      <c r="G122" s="134">
        <f t="shared" si="3"/>
        <v>6</v>
      </c>
    </row>
    <row r="123" spans="1:7">
      <c r="A123" s="134" t="s">
        <v>25</v>
      </c>
      <c r="B123" s="134" t="s">
        <v>166</v>
      </c>
      <c r="C123" s="134">
        <v>216</v>
      </c>
      <c r="D123" s="134">
        <v>0</v>
      </c>
      <c r="E123" s="134">
        <v>0</v>
      </c>
      <c r="F123" s="134">
        <f ca="1">SUM(Tabelle2[[#This Row],[zahlend 2025]]:Tabelle2[[#This Row],[Neu 2023]])</f>
        <v>216</v>
      </c>
      <c r="G123" s="134">
        <f t="shared" si="3"/>
        <v>6</v>
      </c>
    </row>
    <row r="124" spans="1:7">
      <c r="A124" s="134" t="s">
        <v>25</v>
      </c>
      <c r="B124" s="134" t="s">
        <v>167</v>
      </c>
      <c r="C124" s="134">
        <v>165</v>
      </c>
      <c r="D124" s="134">
        <v>0</v>
      </c>
      <c r="E124" s="134">
        <v>0</v>
      </c>
      <c r="F124" s="134">
        <f ca="1">SUM(Tabelle2[[#This Row],[zahlend 2025]]:Tabelle2[[#This Row],[Neu 2023]])</f>
        <v>165</v>
      </c>
      <c r="G124" s="134">
        <f t="shared" si="3"/>
        <v>6</v>
      </c>
    </row>
    <row r="125" spans="1:7">
      <c r="A125" s="134" t="s">
        <v>26</v>
      </c>
      <c r="B125" s="134" t="s">
        <v>168</v>
      </c>
      <c r="C125" s="134">
        <v>57</v>
      </c>
      <c r="D125" s="134">
        <v>0</v>
      </c>
      <c r="E125" s="134">
        <v>0</v>
      </c>
      <c r="F125" s="134">
        <f ca="1">SUM(Tabelle2[[#This Row],[zahlend 2025]]:Tabelle2[[#This Row],[Neu 2023]])</f>
        <v>57</v>
      </c>
      <c r="G125" s="134">
        <f t="shared" si="3"/>
        <v>4</v>
      </c>
    </row>
    <row r="126" spans="1:7">
      <c r="A126" s="134" t="s">
        <v>26</v>
      </c>
      <c r="B126" s="134" t="s">
        <v>169</v>
      </c>
      <c r="C126" s="134">
        <v>192</v>
      </c>
      <c r="D126" s="134">
        <v>21</v>
      </c>
      <c r="E126" s="134">
        <v>0</v>
      </c>
      <c r="F126" s="134">
        <f ca="1">SUM(Tabelle2[[#This Row],[zahlend 2025]]:Tabelle2[[#This Row],[Neu 2023]])</f>
        <v>213</v>
      </c>
      <c r="G126" s="134">
        <f t="shared" si="3"/>
        <v>6</v>
      </c>
    </row>
    <row r="127" spans="1:7">
      <c r="A127" s="134" t="s">
        <v>26</v>
      </c>
      <c r="B127" s="134" t="s">
        <v>170</v>
      </c>
      <c r="C127" s="134">
        <v>167</v>
      </c>
      <c r="D127" s="134">
        <v>14</v>
      </c>
      <c r="E127" s="134">
        <v>0</v>
      </c>
      <c r="F127" s="134">
        <f ca="1">SUM(Tabelle2[[#This Row],[zahlend 2025]]:Tabelle2[[#This Row],[Neu 2023]])</f>
        <v>181</v>
      </c>
      <c r="G127" s="134">
        <f t="shared" si="3"/>
        <v>6</v>
      </c>
    </row>
    <row r="128" spans="1:7">
      <c r="A128" s="134" t="s">
        <v>26</v>
      </c>
      <c r="B128" s="134" t="s">
        <v>171</v>
      </c>
      <c r="C128" s="134">
        <v>211</v>
      </c>
      <c r="D128" s="134">
        <v>0</v>
      </c>
      <c r="E128" s="134">
        <v>0</v>
      </c>
      <c r="F128" s="134">
        <f ca="1">SUM(Tabelle2[[#This Row],[zahlend 2025]]:Tabelle2[[#This Row],[Neu 2023]])</f>
        <v>211</v>
      </c>
      <c r="G128" s="134">
        <f t="shared" si="3"/>
        <v>6</v>
      </c>
    </row>
    <row r="129" spans="1:7">
      <c r="A129" s="134" t="s">
        <v>26</v>
      </c>
      <c r="B129" s="134" t="s">
        <v>172</v>
      </c>
      <c r="C129" s="134">
        <v>210</v>
      </c>
      <c r="D129" s="134">
        <v>0</v>
      </c>
      <c r="E129" s="134">
        <v>0</v>
      </c>
      <c r="F129" s="134">
        <f ca="1">SUM(Tabelle2[[#This Row],[zahlend 2025]]:Tabelle2[[#This Row],[Neu 2023]])</f>
        <v>210</v>
      </c>
      <c r="G129" s="134">
        <f t="shared" si="3"/>
        <v>6</v>
      </c>
    </row>
    <row r="130" spans="1:7">
      <c r="A130" s="134" t="s">
        <v>26</v>
      </c>
      <c r="B130" s="134" t="s">
        <v>173</v>
      </c>
      <c r="C130" s="134">
        <v>99</v>
      </c>
      <c r="D130" s="134">
        <v>5</v>
      </c>
      <c r="E130" s="134">
        <v>4</v>
      </c>
      <c r="F130" s="134">
        <f ca="1">SUM(Tabelle2[[#This Row],[zahlend 2025]]:Tabelle2[[#This Row],[Neu 2023]])</f>
        <v>104</v>
      </c>
      <c r="G130" s="134">
        <f t="shared" ref="G130:G152" si="4">IF(C130&gt;100,6,IF(C130&gt;50,4,IF(C130&gt;10,2,1)))</f>
        <v>4</v>
      </c>
    </row>
    <row r="131" spans="1:7">
      <c r="A131" s="134" t="s">
        <v>26</v>
      </c>
      <c r="B131" s="134" t="s">
        <v>174</v>
      </c>
      <c r="C131" s="134">
        <v>90</v>
      </c>
      <c r="D131" s="134">
        <v>16</v>
      </c>
      <c r="E131" s="134">
        <v>0</v>
      </c>
      <c r="F131" s="134">
        <f ca="1">SUM(Tabelle2[[#This Row],[zahlend 2025]]:Tabelle2[[#This Row],[Neu 2023]])</f>
        <v>106</v>
      </c>
      <c r="G131" s="134">
        <f t="shared" si="4"/>
        <v>4</v>
      </c>
    </row>
    <row r="132" spans="1:7">
      <c r="A132" s="134" t="s">
        <v>26</v>
      </c>
      <c r="B132" s="134" t="s">
        <v>175</v>
      </c>
      <c r="C132" s="134">
        <v>184</v>
      </c>
      <c r="D132" s="134">
        <v>51</v>
      </c>
      <c r="E132" s="134">
        <v>0</v>
      </c>
      <c r="F132" s="134">
        <f ca="1">SUM(Tabelle2[[#This Row],[zahlend 2025]]:Tabelle2[[#This Row],[Neu 2023]])</f>
        <v>235</v>
      </c>
      <c r="G132" s="134">
        <f t="shared" si="4"/>
        <v>6</v>
      </c>
    </row>
    <row r="133" spans="1:7">
      <c r="A133" s="134" t="s">
        <v>26</v>
      </c>
      <c r="B133" s="134" t="s">
        <v>176</v>
      </c>
      <c r="C133" s="134">
        <v>234</v>
      </c>
      <c r="D133" s="134">
        <v>18</v>
      </c>
      <c r="E133" s="134">
        <v>0</v>
      </c>
      <c r="F133" s="134">
        <f ca="1">SUM(Tabelle2[[#This Row],[zahlend 2025]]:Tabelle2[[#This Row],[Neu 2023]])</f>
        <v>252</v>
      </c>
      <c r="G133" s="134">
        <f t="shared" si="4"/>
        <v>6</v>
      </c>
    </row>
    <row r="134" spans="1:7">
      <c r="A134" s="134" t="s">
        <v>26</v>
      </c>
      <c r="B134" s="134" t="s">
        <v>177</v>
      </c>
      <c r="C134" s="134">
        <v>151</v>
      </c>
      <c r="D134" s="134">
        <v>116</v>
      </c>
      <c r="E134" s="134">
        <v>0</v>
      </c>
      <c r="F134" s="134">
        <f ca="1">SUM(Tabelle2[[#This Row],[zahlend 2025]]:Tabelle2[[#This Row],[Neu 2023]])</f>
        <v>267</v>
      </c>
      <c r="G134" s="134">
        <f t="shared" si="4"/>
        <v>6</v>
      </c>
    </row>
    <row r="135" spans="1:7">
      <c r="A135" s="134" t="s">
        <v>26</v>
      </c>
      <c r="B135" s="134" t="s">
        <v>178</v>
      </c>
      <c r="C135" s="134">
        <v>307</v>
      </c>
      <c r="D135" s="134">
        <v>41</v>
      </c>
      <c r="E135" s="134">
        <v>6</v>
      </c>
      <c r="F135" s="134">
        <f ca="1">SUM(Tabelle2[[#This Row],[zahlend 2025]]:Tabelle2[[#This Row],[Neu 2023]])</f>
        <v>348</v>
      </c>
      <c r="G135" s="134">
        <f t="shared" si="4"/>
        <v>6</v>
      </c>
    </row>
    <row r="136" spans="1:7">
      <c r="A136" s="134" t="s">
        <v>27</v>
      </c>
      <c r="B136" s="134" t="s">
        <v>179</v>
      </c>
      <c r="C136" s="134">
        <v>141</v>
      </c>
      <c r="D136" s="134">
        <v>10</v>
      </c>
      <c r="E136" s="134">
        <v>0</v>
      </c>
      <c r="F136" s="134">
        <f ca="1">SUM(Tabelle2[[#This Row],[zahlend 2025]]:Tabelle2[[#This Row],[Neu 2023]])</f>
        <v>151</v>
      </c>
      <c r="G136" s="134">
        <f t="shared" si="4"/>
        <v>6</v>
      </c>
    </row>
    <row r="137" spans="1:7">
      <c r="A137" s="134" t="s">
        <v>27</v>
      </c>
      <c r="B137" s="134" t="s">
        <v>180</v>
      </c>
      <c r="C137" s="134">
        <v>145</v>
      </c>
      <c r="D137" s="134">
        <v>9</v>
      </c>
      <c r="E137" s="134">
        <v>0</v>
      </c>
      <c r="F137" s="134">
        <f ca="1">SUM(Tabelle2[[#This Row],[zahlend 2025]]:Tabelle2[[#This Row],[Neu 2023]])</f>
        <v>154</v>
      </c>
      <c r="G137" s="134">
        <f t="shared" si="4"/>
        <v>6</v>
      </c>
    </row>
    <row r="138" spans="1:7">
      <c r="A138" s="134" t="s">
        <v>27</v>
      </c>
      <c r="B138" s="134" t="s">
        <v>181</v>
      </c>
      <c r="C138" s="134">
        <v>91</v>
      </c>
      <c r="D138" s="134">
        <v>0</v>
      </c>
      <c r="E138" s="134">
        <v>3</v>
      </c>
      <c r="F138" s="134">
        <f ca="1">SUM(Tabelle2[[#This Row],[zahlend 2025]]:Tabelle2[[#This Row],[Neu 2023]])</f>
        <v>91</v>
      </c>
      <c r="G138" s="134">
        <f t="shared" si="4"/>
        <v>4</v>
      </c>
    </row>
    <row r="139" spans="1:7">
      <c r="A139" s="134" t="s">
        <v>27</v>
      </c>
      <c r="B139" s="134" t="s">
        <v>182</v>
      </c>
      <c r="C139" s="134">
        <v>122</v>
      </c>
      <c r="D139" s="134">
        <v>0</v>
      </c>
      <c r="E139" s="134">
        <v>0</v>
      </c>
      <c r="F139" s="134">
        <f ca="1">SUM(Tabelle2[[#This Row],[zahlend 2025]]:Tabelle2[[#This Row],[Neu 2023]])</f>
        <v>122</v>
      </c>
      <c r="G139" s="134">
        <f t="shared" si="4"/>
        <v>6</v>
      </c>
    </row>
    <row r="140" spans="1:7">
      <c r="A140" s="134" t="s">
        <v>27</v>
      </c>
      <c r="B140" s="134" t="s">
        <v>183</v>
      </c>
      <c r="C140" s="134">
        <v>129</v>
      </c>
      <c r="D140" s="134">
        <v>0</v>
      </c>
      <c r="E140" s="134">
        <v>0</v>
      </c>
      <c r="F140" s="134">
        <f ca="1">SUM(Tabelle2[[#This Row],[zahlend 2025]]:Tabelle2[[#This Row],[Neu 2023]])</f>
        <v>129</v>
      </c>
      <c r="G140" s="134">
        <f t="shared" si="4"/>
        <v>6</v>
      </c>
    </row>
    <row r="141" spans="1:7">
      <c r="A141" s="134" t="s">
        <v>27</v>
      </c>
      <c r="B141" s="134" t="s">
        <v>184</v>
      </c>
      <c r="C141" s="134">
        <v>151</v>
      </c>
      <c r="D141" s="134">
        <v>16</v>
      </c>
      <c r="E141" s="134">
        <v>0</v>
      </c>
      <c r="F141" s="134">
        <f ca="1">SUM(Tabelle2[[#This Row],[zahlend 2025]]:Tabelle2[[#This Row],[Neu 2023]])</f>
        <v>167</v>
      </c>
      <c r="G141" s="134">
        <f t="shared" si="4"/>
        <v>6</v>
      </c>
    </row>
    <row r="142" spans="1:7">
      <c r="A142" s="134" t="s">
        <v>27</v>
      </c>
      <c r="B142" s="134" t="s">
        <v>185</v>
      </c>
      <c r="C142" s="134">
        <v>23</v>
      </c>
      <c r="D142" s="134">
        <v>3</v>
      </c>
      <c r="E142" s="134">
        <v>0</v>
      </c>
      <c r="F142" s="134">
        <f ca="1">SUM(Tabelle2[[#This Row],[zahlend 2025]]:Tabelle2[[#This Row],[Neu 2023]])</f>
        <v>26</v>
      </c>
      <c r="G142" s="134">
        <f t="shared" si="4"/>
        <v>2</v>
      </c>
    </row>
    <row r="143" spans="1:7">
      <c r="A143" s="134" t="s">
        <v>27</v>
      </c>
      <c r="B143" s="134" t="s">
        <v>186</v>
      </c>
      <c r="C143" s="134">
        <v>122</v>
      </c>
      <c r="D143" s="134">
        <v>14</v>
      </c>
      <c r="E143" s="134">
        <v>0</v>
      </c>
      <c r="F143" s="134">
        <f ca="1">SUM(Tabelle2[[#This Row],[zahlend 2025]]:Tabelle2[[#This Row],[Neu 2023]])</f>
        <v>136</v>
      </c>
      <c r="G143" s="134">
        <f t="shared" si="4"/>
        <v>6</v>
      </c>
    </row>
    <row r="144" spans="1:7">
      <c r="A144" s="134" t="s">
        <v>27</v>
      </c>
      <c r="B144" s="134" t="s">
        <v>187</v>
      </c>
      <c r="C144" s="134">
        <v>176</v>
      </c>
      <c r="D144" s="134">
        <v>7</v>
      </c>
      <c r="E144" s="134">
        <v>0</v>
      </c>
      <c r="F144" s="134">
        <f ca="1">SUM(Tabelle2[[#This Row],[zahlend 2025]]:Tabelle2[[#This Row],[Neu 2023]])</f>
        <v>183</v>
      </c>
      <c r="G144" s="134">
        <f t="shared" si="4"/>
        <v>6</v>
      </c>
    </row>
    <row r="145" spans="1:7">
      <c r="A145" s="134" t="s">
        <v>27</v>
      </c>
      <c r="B145" s="134" t="s">
        <v>188</v>
      </c>
      <c r="C145" s="134">
        <v>70</v>
      </c>
      <c r="D145" s="134">
        <v>0</v>
      </c>
      <c r="E145" s="134">
        <v>18</v>
      </c>
      <c r="F145" s="134">
        <f ca="1">SUM(Tabelle2[[#This Row],[zahlend 2025]]:Tabelle2[[#This Row],[Neu 2023]])</f>
        <v>70</v>
      </c>
      <c r="G145" s="134">
        <f t="shared" si="4"/>
        <v>4</v>
      </c>
    </row>
    <row r="146" spans="1:7">
      <c r="A146" s="134" t="s">
        <v>27</v>
      </c>
      <c r="B146" s="134" t="s">
        <v>189</v>
      </c>
      <c r="C146" s="134">
        <v>56</v>
      </c>
      <c r="D146" s="134">
        <v>0</v>
      </c>
      <c r="E146" s="134">
        <v>0</v>
      </c>
      <c r="F146" s="134">
        <f ca="1">SUM(Tabelle2[[#This Row],[zahlend 2025]]:Tabelle2[[#This Row],[Neu 2023]])</f>
        <v>56</v>
      </c>
      <c r="G146" s="134">
        <f t="shared" si="4"/>
        <v>4</v>
      </c>
    </row>
    <row r="147" spans="1:7">
      <c r="A147" s="134" t="s">
        <v>27</v>
      </c>
      <c r="B147" s="134" t="s">
        <v>190</v>
      </c>
      <c r="C147" s="134">
        <v>244</v>
      </c>
      <c r="D147" s="134">
        <v>53</v>
      </c>
      <c r="E147" s="134">
        <v>0</v>
      </c>
      <c r="F147" s="134">
        <f ca="1">SUM(Tabelle2[[#This Row],[zahlend 2025]]:Tabelle2[[#This Row],[Neu 2023]])</f>
        <v>297</v>
      </c>
      <c r="G147" s="134">
        <f t="shared" si="4"/>
        <v>6</v>
      </c>
    </row>
    <row r="148" spans="1:7">
      <c r="A148" s="134" t="s">
        <v>27</v>
      </c>
      <c r="B148" s="134" t="s">
        <v>191</v>
      </c>
      <c r="C148" s="134">
        <v>61</v>
      </c>
      <c r="D148" s="134">
        <v>11</v>
      </c>
      <c r="E148" s="134">
        <v>0</v>
      </c>
      <c r="F148" s="134">
        <f ca="1">SUM(Tabelle2[[#This Row],[zahlend 2025]]:Tabelle2[[#This Row],[Neu 2023]])</f>
        <v>72</v>
      </c>
      <c r="G148" s="134">
        <f t="shared" si="4"/>
        <v>4</v>
      </c>
    </row>
    <row r="149" spans="1:7">
      <c r="A149" s="134" t="s">
        <v>27</v>
      </c>
      <c r="B149" s="134" t="s">
        <v>192</v>
      </c>
      <c r="C149" s="134">
        <v>89</v>
      </c>
      <c r="D149" s="134">
        <v>18</v>
      </c>
      <c r="E149" s="134">
        <v>5</v>
      </c>
      <c r="F149" s="134">
        <f ca="1">SUM(Tabelle2[[#This Row],[zahlend 2025]]:Tabelle2[[#This Row],[Neu 2023]])</f>
        <v>107</v>
      </c>
      <c r="G149" s="134">
        <f t="shared" si="4"/>
        <v>4</v>
      </c>
    </row>
    <row r="150" spans="1:7">
      <c r="A150" s="134" t="s">
        <v>27</v>
      </c>
      <c r="B150" s="134" t="s">
        <v>193</v>
      </c>
      <c r="C150" s="134">
        <v>60</v>
      </c>
      <c r="D150" s="134">
        <v>0</v>
      </c>
      <c r="E150" s="134">
        <v>4</v>
      </c>
      <c r="F150" s="134">
        <f ca="1">SUM(Tabelle2[[#This Row],[zahlend 2025]]:Tabelle2[[#This Row],[Neu 2023]])</f>
        <v>60</v>
      </c>
      <c r="G150" s="134">
        <f t="shared" si="4"/>
        <v>4</v>
      </c>
    </row>
    <row r="151" spans="1:7">
      <c r="A151" s="134" t="s">
        <v>27</v>
      </c>
      <c r="B151" s="134" t="s">
        <v>194</v>
      </c>
      <c r="C151" s="134">
        <v>86</v>
      </c>
      <c r="D151" s="134">
        <v>0</v>
      </c>
      <c r="E151" s="134">
        <v>6</v>
      </c>
      <c r="F151" s="134">
        <f ca="1">SUM(Tabelle2[[#This Row],[zahlend 2025]]:Tabelle2[[#This Row],[Neu 2023]])</f>
        <v>86</v>
      </c>
      <c r="G151" s="134">
        <f t="shared" si="4"/>
        <v>4</v>
      </c>
    </row>
    <row r="152" spans="1:7">
      <c r="A152" s="134" t="s">
        <v>27</v>
      </c>
      <c r="B152" s="134" t="s">
        <v>195</v>
      </c>
      <c r="C152" s="134">
        <v>120</v>
      </c>
      <c r="D152" s="134">
        <v>32</v>
      </c>
      <c r="E152" s="134">
        <v>4</v>
      </c>
      <c r="F152" s="134">
        <f ca="1">SUM(Tabelle2[[#This Row],[zahlend 2025]]:Tabelle2[[#This Row],[Neu 2023]])</f>
        <v>152</v>
      </c>
      <c r="G152" s="134">
        <f t="shared" si="4"/>
        <v>6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7E87-A08B-468E-A48A-076B33D4FF1C}">
  <sheetPr>
    <tabColor theme="1" tint="0.499984740745262"/>
  </sheetPr>
  <dimension ref="A1:G14"/>
  <sheetViews>
    <sheetView workbookViewId="0">
      <selection activeCell="J6" sqref="J6"/>
    </sheetView>
  </sheetViews>
  <sheetFormatPr defaultRowHeight="15"/>
  <cols>
    <col min="1" max="1" width="15.7109375" customWidth="1"/>
    <col min="2" max="2" width="14.7109375" customWidth="1"/>
    <col min="3" max="3" width="23.85546875" bestFit="1" customWidth="1"/>
    <col min="4" max="4" width="16.42578125" bestFit="1" customWidth="1"/>
    <col min="5" max="5" width="20.42578125" bestFit="1" customWidth="1"/>
    <col min="6" max="6" width="40.7109375" customWidth="1"/>
  </cols>
  <sheetData>
    <row r="1" spans="1:7">
      <c r="A1" s="138" t="s">
        <v>3</v>
      </c>
      <c r="B1" s="138" t="s">
        <v>211</v>
      </c>
      <c r="C1" s="138" t="s">
        <v>4</v>
      </c>
      <c r="D1" s="139" t="s">
        <v>5</v>
      </c>
      <c r="E1" s="139" t="s">
        <v>212</v>
      </c>
      <c r="F1" s="139" t="s">
        <v>213</v>
      </c>
      <c r="G1" s="127" t="s">
        <v>209</v>
      </c>
    </row>
    <row r="2" spans="1:7">
      <c r="A2" s="138" t="s">
        <v>17</v>
      </c>
      <c r="B2" s="138">
        <f>COUNTIF('Hilfstabelle-Ortsgruppen'!A:A,'Hilfstabelle-Bezirke'!A2)</f>
        <v>20</v>
      </c>
      <c r="C2" s="138">
        <f>SUMIF('Hilfstabelle-Ortsgruppen'!$A:$A,'Hilfstabelle-Bezirke'!$A2,'Hilfstabelle-Ortsgruppen'!$C:$C)</f>
        <v>2653</v>
      </c>
      <c r="D2" s="138">
        <f>SUMIF('Hilfstabelle-Ortsgruppen'!$A:$A,'Hilfstabelle-Bezirke'!$A2,'Hilfstabelle-Ortsgruppen'!$D:$D)</f>
        <v>171</v>
      </c>
      <c r="E2" s="138">
        <f ca="1">SUMIF('Hilfstabelle-Ortsgruppen'!$A:$A,'Hilfstabelle-Bezirke'!$A2,'Hilfstabelle-Ortsgruppen'!$F:$F)</f>
        <v>2824</v>
      </c>
      <c r="F2" s="140">
        <f ca="1">Tabelle1[[#This Row],[Gesamt-Mitglieder]]/Tabelle1[[#Totals],[Gesamt-Mitglieder]]</f>
        <v>0.12910304471061534</v>
      </c>
      <c r="G2" s="138">
        <v>7</v>
      </c>
    </row>
    <row r="3" spans="1:7">
      <c r="A3" s="138" t="s">
        <v>18</v>
      </c>
      <c r="B3" s="138">
        <f>COUNTIF('Hilfstabelle-Ortsgruppen'!A:A,'Hilfstabelle-Bezirke'!A3)</f>
        <v>6</v>
      </c>
      <c r="C3" s="138">
        <f>SUMIF('Hilfstabelle-Ortsgruppen'!$A:$A,'Hilfstabelle-Bezirke'!$A3,'Hilfstabelle-Ortsgruppen'!$C:$C)</f>
        <v>826</v>
      </c>
      <c r="D3" s="138">
        <f>SUMIF('Hilfstabelle-Ortsgruppen'!$A:$A,'Hilfstabelle-Bezirke'!$A3,'Hilfstabelle-Ortsgruppen'!$D:$D)</f>
        <v>61</v>
      </c>
      <c r="E3" s="138">
        <f ca="1">SUMIF('Hilfstabelle-Ortsgruppen'!$A:$A,'Hilfstabelle-Bezirke'!$A3,'Hilfstabelle-Ortsgruppen'!$F:$F)</f>
        <v>887</v>
      </c>
      <c r="F3" s="140">
        <f ca="1">Tabelle1[[#This Row],[Gesamt-Mitglieder]]/Tabelle1[[#Totals],[Gesamt-Mitglieder]]</f>
        <v>4.0550425162293131E-2</v>
      </c>
      <c r="G3" s="138">
        <v>5</v>
      </c>
    </row>
    <row r="4" spans="1:7">
      <c r="A4" s="138" t="s">
        <v>19</v>
      </c>
      <c r="B4" s="138">
        <f>COUNTIF('Hilfstabelle-Ortsgruppen'!A:A,'Hilfstabelle-Bezirke'!A4)</f>
        <v>9</v>
      </c>
      <c r="C4" s="138">
        <f>SUMIF('Hilfstabelle-Ortsgruppen'!$A:$A,'Hilfstabelle-Bezirke'!$A4,'Hilfstabelle-Ortsgruppen'!$C:$C)</f>
        <v>1512</v>
      </c>
      <c r="D4" s="138">
        <f>SUMIF('Hilfstabelle-Ortsgruppen'!$A:$A,'Hilfstabelle-Bezirke'!$A4,'Hilfstabelle-Ortsgruppen'!$D:$D)</f>
        <v>91</v>
      </c>
      <c r="E4" s="138">
        <f ca="1">SUMIF('Hilfstabelle-Ortsgruppen'!$A:$A,'Hilfstabelle-Bezirke'!$A4,'Hilfstabelle-Ortsgruppen'!$F:$F)</f>
        <v>1603</v>
      </c>
      <c r="F4" s="140">
        <f ca="1">Tabelle1[[#This Row],[Gesamt-Mitglieder]]/Tabelle1[[#Totals],[Gesamt-Mitglieder]]</f>
        <v>7.3283350096004382E-2</v>
      </c>
      <c r="G4" s="138">
        <v>6</v>
      </c>
    </row>
    <row r="5" spans="1:7">
      <c r="A5" s="138" t="s">
        <v>20</v>
      </c>
      <c r="B5" s="138">
        <f>COUNTIF('Hilfstabelle-Ortsgruppen'!A:A,'Hilfstabelle-Bezirke'!A5)</f>
        <v>18</v>
      </c>
      <c r="C5" s="138">
        <f>SUMIF('Hilfstabelle-Ortsgruppen'!$A:$A,'Hilfstabelle-Bezirke'!$A5,'Hilfstabelle-Ortsgruppen'!$C:$C)</f>
        <v>2180</v>
      </c>
      <c r="D5" s="138">
        <f>SUMIF('Hilfstabelle-Ortsgruppen'!$A:$A,'Hilfstabelle-Bezirke'!$A5,'Hilfstabelle-Ortsgruppen'!$D:$D)</f>
        <v>145</v>
      </c>
      <c r="E5" s="138">
        <f ca="1">SUMIF('Hilfstabelle-Ortsgruppen'!$A:$A,'Hilfstabelle-Bezirke'!$A5,'Hilfstabelle-Ortsgruppen'!$F:$F)</f>
        <v>2325</v>
      </c>
      <c r="F5" s="140">
        <f ca="1">Tabelle1[[#This Row],[Gesamt-Mitglieder]]/Tabelle1[[#Totals],[Gesamt-Mitglieder]]</f>
        <v>0.10629057328335009</v>
      </c>
      <c r="G5" s="138">
        <v>7</v>
      </c>
    </row>
    <row r="6" spans="1:7">
      <c r="A6" s="138" t="s">
        <v>21</v>
      </c>
      <c r="B6" s="138">
        <f>COUNTIF('Hilfstabelle-Ortsgruppen'!A:A,'Hilfstabelle-Bezirke'!A6)</f>
        <v>16</v>
      </c>
      <c r="C6" s="138">
        <f>SUMIF('Hilfstabelle-Ortsgruppen'!$A:$A,'Hilfstabelle-Bezirke'!$A6,'Hilfstabelle-Ortsgruppen'!$C:$C)</f>
        <v>1320</v>
      </c>
      <c r="D6" s="138">
        <f>SUMIF('Hilfstabelle-Ortsgruppen'!$A:$A,'Hilfstabelle-Bezirke'!$A6,'Hilfstabelle-Ortsgruppen'!$D:$D)</f>
        <v>197</v>
      </c>
      <c r="E6" s="138">
        <f ca="1">SUMIF('Hilfstabelle-Ortsgruppen'!$A:$A,'Hilfstabelle-Bezirke'!$A6,'Hilfstabelle-Ortsgruppen'!$F:$F)</f>
        <v>1517</v>
      </c>
      <c r="F6" s="140">
        <f ca="1">Tabelle1[[#This Row],[Gesamt-Mitglieder]]/Tabelle1[[#Totals],[Gesamt-Mitglieder]]</f>
        <v>6.9351741793910585E-2</v>
      </c>
      <c r="G6" s="138">
        <v>6</v>
      </c>
    </row>
    <row r="7" spans="1:7">
      <c r="A7" s="138" t="s">
        <v>22</v>
      </c>
      <c r="B7" s="138">
        <f>COUNTIF('Hilfstabelle-Ortsgruppen'!A:A,'Hilfstabelle-Bezirke'!A7)</f>
        <v>10</v>
      </c>
      <c r="C7" s="138">
        <f>SUMIF('Hilfstabelle-Ortsgruppen'!$A:$A,'Hilfstabelle-Bezirke'!$A7,'Hilfstabelle-Ortsgruppen'!$C:$C)</f>
        <v>1718</v>
      </c>
      <c r="D7" s="138">
        <f>SUMIF('Hilfstabelle-Ortsgruppen'!$A:$A,'Hilfstabelle-Bezirke'!$A7,'Hilfstabelle-Ortsgruppen'!$D:$D)</f>
        <v>138</v>
      </c>
      <c r="E7" s="138">
        <f ca="1">SUMIF('Hilfstabelle-Ortsgruppen'!$A:$A,'Hilfstabelle-Bezirke'!$A7,'Hilfstabelle-Ortsgruppen'!$F:$F)</f>
        <v>1856</v>
      </c>
      <c r="F7" s="140">
        <f ca="1">Tabelle1[[#This Row],[Gesamt-Mitglieder]]/Tabelle1[[#Totals],[Gesamt-Mitglieder]]</f>
        <v>8.4849593124257106E-2</v>
      </c>
      <c r="G7" s="138">
        <v>7</v>
      </c>
    </row>
    <row r="8" spans="1:7">
      <c r="A8" s="138" t="s">
        <v>23</v>
      </c>
      <c r="B8" s="138">
        <f>COUNTIF('Hilfstabelle-Ortsgruppen'!A:A,'Hilfstabelle-Bezirke'!A8)</f>
        <v>21</v>
      </c>
      <c r="C8" s="138">
        <f>SUMIF('Hilfstabelle-Ortsgruppen'!$A:$A,'Hilfstabelle-Bezirke'!$A8,'Hilfstabelle-Ortsgruppen'!$C:$C)</f>
        <v>2147</v>
      </c>
      <c r="D8" s="138">
        <f>SUMIF('Hilfstabelle-Ortsgruppen'!$A:$A,'Hilfstabelle-Bezirke'!$A8,'Hilfstabelle-Ortsgruppen'!$D:$D)</f>
        <v>167</v>
      </c>
      <c r="E8" s="138">
        <f ca="1">SUMIF('Hilfstabelle-Ortsgruppen'!$A:$A,'Hilfstabelle-Bezirke'!$A8,'Hilfstabelle-Ortsgruppen'!$F:$F)</f>
        <v>2314</v>
      </c>
      <c r="F8" s="140">
        <f ca="1">Tabelle1[[#This Row],[Gesamt-Mitglieder]]/Tabelle1[[#Totals],[Gesamt-Mitglieder]]</f>
        <v>0.10578769315168693</v>
      </c>
      <c r="G8" s="138">
        <v>7</v>
      </c>
    </row>
    <row r="9" spans="1:7">
      <c r="A9" s="138" t="s">
        <v>24</v>
      </c>
      <c r="B9" s="138">
        <f>COUNTIF('Hilfstabelle-Ortsgruppen'!A:A,'Hilfstabelle-Bezirke'!A9)</f>
        <v>10</v>
      </c>
      <c r="C9" s="138">
        <f>SUMIF('Hilfstabelle-Ortsgruppen'!$A:$A,'Hilfstabelle-Bezirke'!$A9,'Hilfstabelle-Ortsgruppen'!$C:$C)</f>
        <v>1295</v>
      </c>
      <c r="D9" s="138">
        <f>SUMIF('Hilfstabelle-Ortsgruppen'!$A:$A,'Hilfstabelle-Bezirke'!$A9,'Hilfstabelle-Ortsgruppen'!$D:$D)</f>
        <v>146</v>
      </c>
      <c r="E9" s="138">
        <f ca="1">SUMIF('Hilfstabelle-Ortsgruppen'!$A:$A,'Hilfstabelle-Bezirke'!$A9,'Hilfstabelle-Ortsgruppen'!$F:$F)</f>
        <v>1441</v>
      </c>
      <c r="F9" s="140">
        <f ca="1">Tabelle1[[#This Row],[Gesamt-Mitglieder]]/Tabelle1[[#Totals],[Gesamt-Mitglieder]]</f>
        <v>6.5877297247874195E-2</v>
      </c>
      <c r="G9" s="138">
        <v>6</v>
      </c>
    </row>
    <row r="10" spans="1:7">
      <c r="A10" s="138" t="s">
        <v>25</v>
      </c>
      <c r="B10" s="138">
        <f>COUNTIF('Hilfstabelle-Ortsgruppen'!A:A,'Hilfstabelle-Bezirke'!A10)</f>
        <v>13</v>
      </c>
      <c r="C10" s="138">
        <f>SUMIF('Hilfstabelle-Ortsgruppen'!$A:$A,'Hilfstabelle-Bezirke'!$A10,'Hilfstabelle-Ortsgruppen'!$C:$C)</f>
        <v>2741</v>
      </c>
      <c r="D10" s="138">
        <f>SUMIF('Hilfstabelle-Ortsgruppen'!$A:$A,'Hilfstabelle-Bezirke'!$A10,'Hilfstabelle-Ortsgruppen'!$D:$D)</f>
        <v>123</v>
      </c>
      <c r="E10" s="138">
        <f ca="1">SUMIF('Hilfstabelle-Ortsgruppen'!$A:$A,'Hilfstabelle-Bezirke'!$A10,'Hilfstabelle-Ortsgruppen'!$F:$F)</f>
        <v>2864</v>
      </c>
      <c r="F10" s="140">
        <f ca="1">Tabelle1[[#This Row],[Gesamt-Mitglieder]]/Tabelle1[[#Totals],[Gesamt-Mitglieder]]</f>
        <v>0.13093169973484503</v>
      </c>
      <c r="G10" s="138">
        <v>7</v>
      </c>
    </row>
    <row r="11" spans="1:7">
      <c r="A11" s="138" t="s">
        <v>26</v>
      </c>
      <c r="B11" s="138">
        <f>COUNTIF('Hilfstabelle-Ortsgruppen'!A:A,'Hilfstabelle-Bezirke'!A11)</f>
        <v>11</v>
      </c>
      <c r="C11" s="138">
        <f>SUMIF('Hilfstabelle-Ortsgruppen'!$A:$A,'Hilfstabelle-Bezirke'!$A11,'Hilfstabelle-Ortsgruppen'!$C:$C)</f>
        <v>1902</v>
      </c>
      <c r="D11" s="138">
        <f>SUMIF('Hilfstabelle-Ortsgruppen'!$A:$A,'Hilfstabelle-Bezirke'!$A11,'Hilfstabelle-Ortsgruppen'!$D:$D)</f>
        <v>282</v>
      </c>
      <c r="E11" s="138">
        <f ca="1">SUMIF('Hilfstabelle-Ortsgruppen'!$A:$A,'Hilfstabelle-Bezirke'!$A11,'Hilfstabelle-Ortsgruppen'!$F:$F)</f>
        <v>2184</v>
      </c>
      <c r="F11" s="140">
        <f ca="1">Tabelle1[[#This Row],[Gesamt-Mitglieder]]/Tabelle1[[#Totals],[Gesamt-Mitglieder]]</f>
        <v>9.9844564322940477E-2</v>
      </c>
      <c r="G11" s="138">
        <v>7</v>
      </c>
    </row>
    <row r="12" spans="1:7">
      <c r="A12" s="138" t="s">
        <v>27</v>
      </c>
      <c r="B12" s="138">
        <f>COUNTIF('Hilfstabelle-Ortsgruppen'!A:A,'Hilfstabelle-Bezirke'!A12)</f>
        <v>17</v>
      </c>
      <c r="C12" s="138">
        <f>SUMIF('Hilfstabelle-Ortsgruppen'!$A:$A,'Hilfstabelle-Bezirke'!$A12,'Hilfstabelle-Ortsgruppen'!$C:$C)</f>
        <v>1886</v>
      </c>
      <c r="D12" s="138">
        <f>SUMIF('Hilfstabelle-Ortsgruppen'!$A:$A,'Hilfstabelle-Bezirke'!$A12,'Hilfstabelle-Ortsgruppen'!$D:$D)</f>
        <v>173</v>
      </c>
      <c r="E12" s="138">
        <f ca="1">SUMIF('Hilfstabelle-Ortsgruppen'!$A:$A,'Hilfstabelle-Bezirke'!$A12,'Hilfstabelle-Ortsgruppen'!$F:$F)</f>
        <v>2059</v>
      </c>
      <c r="F12" s="140">
        <f ca="1">Tabelle1[[#This Row],[Gesamt-Mitglieder]]/Tabelle1[[#Totals],[Gesamt-Mitglieder]]</f>
        <v>9.4130017372222735E-2</v>
      </c>
      <c r="G12" s="138">
        <v>7</v>
      </c>
    </row>
    <row r="13" spans="1:7">
      <c r="A13" s="138"/>
      <c r="B13" s="138">
        <f>SUM(B2:B12)</f>
        <v>151</v>
      </c>
      <c r="C13" s="138">
        <f>SUM(C2:C12)</f>
        <v>20180</v>
      </c>
      <c r="D13" s="138">
        <f>SUM(D2:D12)</f>
        <v>1694</v>
      </c>
      <c r="E13" s="138">
        <f ca="1">SUM(E2:E12)</f>
        <v>21874</v>
      </c>
      <c r="F13" s="140"/>
      <c r="G13" s="138">
        <f>SUM(G2:G12)</f>
        <v>72</v>
      </c>
    </row>
    <row r="14" spans="1:7">
      <c r="A14" t="s">
        <v>214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C5A5C-B01B-4668-ADD3-0A8D9903C7FC}">
  <sheetPr>
    <pageSetUpPr fitToPage="1"/>
  </sheetPr>
  <dimension ref="A2:W50"/>
  <sheetViews>
    <sheetView workbookViewId="0">
      <selection activeCell="T7" sqref="T7"/>
    </sheetView>
  </sheetViews>
  <sheetFormatPr defaultColWidth="9.140625" defaultRowHeight="15" customHeight="1"/>
  <cols>
    <col min="1" max="1" width="30.7109375" style="5" customWidth="1"/>
    <col min="2" max="2" width="12.7109375" style="5" customWidth="1"/>
    <col min="3" max="3" width="25.7109375" style="5" customWidth="1"/>
    <col min="4" max="4" width="16.7109375" style="5" customWidth="1"/>
    <col min="5" max="5" width="20.7109375" style="5" customWidth="1"/>
    <col min="6" max="6" width="5.7109375" style="5" customWidth="1"/>
    <col min="7" max="9" width="20.7109375" style="5" customWidth="1"/>
    <col min="10" max="10" width="5.7109375" style="5" customWidth="1"/>
    <col min="11" max="12" width="20.7109375" style="5" customWidth="1"/>
    <col min="13" max="13" width="5.7109375" style="5" customWidth="1"/>
    <col min="14" max="15" width="20.7109375" style="5" customWidth="1"/>
    <col min="16" max="16" width="5.7109375" style="5" customWidth="1"/>
    <col min="17" max="18" width="20.7109375" style="5" customWidth="1"/>
    <col min="19" max="19" width="10.7109375" style="5" customWidth="1"/>
    <col min="20" max="21" width="20.7109375" style="5" customWidth="1"/>
    <col min="22" max="22" width="5.7109375" style="5" customWidth="1"/>
    <col min="23" max="23" width="30.7109375" style="5" customWidth="1"/>
    <col min="24" max="16384" width="9.140625" style="5"/>
  </cols>
  <sheetData>
    <row r="2" spans="1:23" ht="21">
      <c r="A2" s="4" t="s">
        <v>17</v>
      </c>
      <c r="B2" s="4"/>
    </row>
    <row r="3" spans="1:23" ht="21">
      <c r="A3" s="4"/>
    </row>
    <row r="4" spans="1:23" s="7" customFormat="1" ht="18" customHeight="1">
      <c r="A4" s="6" t="s">
        <v>1</v>
      </c>
      <c r="G4" s="6" t="s">
        <v>2</v>
      </c>
    </row>
    <row r="5" spans="1:23" ht="8.25" customHeight="1"/>
    <row r="6" spans="1:23" s="11" customFormat="1" ht="30" customHeight="1">
      <c r="A6" s="21" t="s">
        <v>47</v>
      </c>
      <c r="B6" s="71" t="s">
        <v>1</v>
      </c>
      <c r="C6" s="72" t="s">
        <v>4</v>
      </c>
      <c r="D6" s="72" t="s">
        <v>5</v>
      </c>
      <c r="E6" s="73" t="s">
        <v>48</v>
      </c>
      <c r="G6" s="50" t="s">
        <v>7</v>
      </c>
      <c r="H6" s="57" t="s">
        <v>8</v>
      </c>
      <c r="I6" s="22" t="s">
        <v>9</v>
      </c>
      <c r="K6" s="50" t="s">
        <v>10</v>
      </c>
      <c r="L6" s="51" t="s">
        <v>11</v>
      </c>
      <c r="N6" s="50" t="s">
        <v>12</v>
      </c>
      <c r="O6" s="51" t="s">
        <v>13</v>
      </c>
      <c r="Q6" s="50" t="s">
        <v>14</v>
      </c>
      <c r="R6" s="51" t="s">
        <v>13</v>
      </c>
      <c r="T6" s="110" t="s">
        <v>15</v>
      </c>
      <c r="U6" s="111" t="s">
        <v>13</v>
      </c>
      <c r="W6" s="101" t="s">
        <v>16</v>
      </c>
    </row>
    <row r="7" spans="1:23" ht="18" customHeight="1">
      <c r="A7" s="68" t="s">
        <v>49</v>
      </c>
      <c r="B7" s="76">
        <f>SUM(C7:D7)</f>
        <v>122</v>
      </c>
      <c r="C7" s="74" cm="1">
        <f t="array" ref="C7">_xlfn.XLOOKUP(1,
 ('Hilfstabelle-Ortsgruppen'!$B:$B=Ahaus!$A7)*
 ('Hilfstabelle-Ortsgruppen'!$A:$A=A$2),
 'Hilfstabelle-Ortsgruppen'!$C:$C)</f>
        <v>122</v>
      </c>
      <c r="D7" s="67" cm="1">
        <f t="array" ref="D7">_xlfn.XLOOKUP(1,
 ('Hilfstabelle-Ortsgruppen'!$B:$B=Ahaus!$A7)*
 ('Hilfstabelle-Ortsgruppen'!$A:$A=A$2),
 'Hilfstabelle-Ortsgruppen'!$D:$D)</f>
        <v>0</v>
      </c>
      <c r="E7" s="79">
        <f>B7/B$33</f>
        <v>4.5985676592536752E-2</v>
      </c>
      <c r="G7" s="53">
        <f>H$32</f>
        <v>2</v>
      </c>
      <c r="H7" s="54">
        <f>INT(C7/H$37)</f>
        <v>1</v>
      </c>
      <c r="I7" s="64">
        <f>SUM(G7:H7)</f>
        <v>3</v>
      </c>
      <c r="K7" s="58">
        <f>(C7/H$37)-H7</f>
        <v>0.83942706370147002</v>
      </c>
      <c r="L7" s="59">
        <f>IF(K7&gt;=H$38,1,0)</f>
        <v>1</v>
      </c>
      <c r="N7" s="47">
        <f>SUM(I7,L7)</f>
        <v>4</v>
      </c>
      <c r="O7" s="48">
        <f>N7/H$47</f>
        <v>5.6338028169014086E-2</v>
      </c>
      <c r="Q7" s="61">
        <f>IF(N7&gt;=H$36,H$36,N7)</f>
        <v>4</v>
      </c>
      <c r="R7" s="48">
        <f>Q7/H$49</f>
        <v>5.0632911392405063E-2</v>
      </c>
      <c r="T7" s="108" cm="1">
        <f t="array" ref="T7">_xlfn.XLOOKUP(1,
 ('Hilfstabelle-Ortsgruppen'!$B:$B=Ahaus!$A7)*
 ('Hilfstabelle-Ortsgruppen'!$A:$A=A$2),
 'Hilfstabelle-Ortsgruppen'!$G:$G)</f>
        <v>6</v>
      </c>
      <c r="U7" s="109">
        <f>T7 / $T$30</f>
        <v>6.25E-2</v>
      </c>
      <c r="W7" s="102">
        <f>Q7-T7</f>
        <v>-2</v>
      </c>
    </row>
    <row r="8" spans="1:23" ht="18" customHeight="1">
      <c r="A8" s="69" t="s">
        <v>50</v>
      </c>
      <c r="B8" s="77">
        <f t="shared" ref="B8:B26" si="0">SUM(C8:D8)</f>
        <v>245</v>
      </c>
      <c r="C8" s="75" cm="1">
        <f t="array" ref="C8">_xlfn.XLOOKUP(1,
 ('Hilfstabelle-Ortsgruppen'!$B:$B=Ahaus!$A8)*
 ('Hilfstabelle-Ortsgruppen'!$A:$A=A$2),
 'Hilfstabelle-Ortsgruppen'!$C:$C)</f>
        <v>245</v>
      </c>
      <c r="D8" s="8" cm="1">
        <f t="array" ref="D8">_xlfn.XLOOKUP(1,
 ('Hilfstabelle-Ortsgruppen'!$B:$B=Ahaus!$A8)*
 ('Hilfstabelle-Ortsgruppen'!$A:$A=A$2),
 'Hilfstabelle-Ortsgruppen'!$D:$D)</f>
        <v>0</v>
      </c>
      <c r="E8" s="80">
        <f t="shared" ref="E8:E26" si="1">B8/B$33</f>
        <v>9.2348284960422161E-2</v>
      </c>
      <c r="G8" s="24">
        <f t="shared" ref="G8:G26" si="2">H$32</f>
        <v>2</v>
      </c>
      <c r="H8" s="55">
        <f t="shared" ref="H8:H26" si="3">INT(C8/H$37)</f>
        <v>3</v>
      </c>
      <c r="I8" s="65">
        <f t="shared" ref="I8:I26" si="4">SUM(G8:H8)</f>
        <v>5</v>
      </c>
      <c r="K8" s="45">
        <f t="shared" ref="K8:K26" si="5">(C8/H$37)-H8</f>
        <v>0.69393139841688622</v>
      </c>
      <c r="L8" s="18">
        <f t="shared" ref="L8:L26" si="6">IF(K8&gt;=H$38,1,0)</f>
        <v>1</v>
      </c>
      <c r="N8" s="17">
        <f t="shared" ref="N8:N26" si="7">SUM(I8,L8)</f>
        <v>6</v>
      </c>
      <c r="O8" s="46">
        <f t="shared" ref="O8:O26" si="8">N8/H$47</f>
        <v>8.4507042253521125E-2</v>
      </c>
      <c r="Q8" s="62">
        <f>IF(N8&gt;=H$36,H$36,N8)</f>
        <v>6</v>
      </c>
      <c r="R8" s="46">
        <f>Q8/H$49</f>
        <v>7.5949367088607597E-2</v>
      </c>
      <c r="T8" s="106" cm="1">
        <f t="array" ref="T8">_xlfn.XLOOKUP(1,
 ('Hilfstabelle-Ortsgruppen'!$B:$B=Ahaus!$A8)*
 ('Hilfstabelle-Ortsgruppen'!$A:$A=A$2),
 'Hilfstabelle-Ortsgruppen'!$G:$G)</f>
        <v>6</v>
      </c>
      <c r="U8" s="98">
        <f t="shared" ref="U8:U26" si="9">T8 / $T$30</f>
        <v>6.25E-2</v>
      </c>
      <c r="W8" s="103">
        <f t="shared" ref="W8:W26" si="10">Q8-T8</f>
        <v>0</v>
      </c>
    </row>
    <row r="9" spans="1:23" ht="18" customHeight="1">
      <c r="A9" s="69" t="s">
        <v>51</v>
      </c>
      <c r="B9" s="77">
        <f t="shared" si="0"/>
        <v>48</v>
      </c>
      <c r="C9" s="75" cm="1">
        <f t="array" ref="C9">_xlfn.XLOOKUP(1,
 ('Hilfstabelle-Ortsgruppen'!$B:$B=Ahaus!$A9)*
 ('Hilfstabelle-Ortsgruppen'!$A:$A=A$2),
 'Hilfstabelle-Ortsgruppen'!$C:$C)</f>
        <v>48</v>
      </c>
      <c r="D9" s="8" cm="1">
        <f t="array" ref="D9">_xlfn.XLOOKUP(1,
 ('Hilfstabelle-Ortsgruppen'!$B:$B=Ahaus!$A9)*
 ('Hilfstabelle-Ortsgruppen'!$A:$A=A$2),
 'Hilfstabelle-Ortsgruppen'!$D:$D)</f>
        <v>0</v>
      </c>
      <c r="E9" s="80">
        <f t="shared" si="1"/>
        <v>1.8092725216735772E-2</v>
      </c>
      <c r="G9" s="24">
        <f t="shared" si="2"/>
        <v>2</v>
      </c>
      <c r="H9" s="55">
        <f t="shared" si="3"/>
        <v>0</v>
      </c>
      <c r="I9" s="65">
        <f t="shared" si="4"/>
        <v>2</v>
      </c>
      <c r="K9" s="45">
        <f t="shared" si="5"/>
        <v>0.72370900866943078</v>
      </c>
      <c r="L9" s="18">
        <f t="shared" si="6"/>
        <v>1</v>
      </c>
      <c r="N9" s="17">
        <f t="shared" si="7"/>
        <v>3</v>
      </c>
      <c r="O9" s="46">
        <f t="shared" si="8"/>
        <v>4.2253521126760563E-2</v>
      </c>
      <c r="Q9" s="62">
        <f>IF(N9&gt;=H$36,H$36,N9)</f>
        <v>3</v>
      </c>
      <c r="R9" s="46">
        <f>Q9/H$49</f>
        <v>3.7974683544303799E-2</v>
      </c>
      <c r="T9" s="106" cm="1">
        <f t="array" ref="T9">_xlfn.XLOOKUP(1,
 ('Hilfstabelle-Ortsgruppen'!$B:$B=Ahaus!$A9)*
 ('Hilfstabelle-Ortsgruppen'!$A:$A=A$2),
 'Hilfstabelle-Ortsgruppen'!$G:$G)</f>
        <v>2</v>
      </c>
      <c r="U9" s="98">
        <f t="shared" si="9"/>
        <v>2.0833333333333332E-2</v>
      </c>
      <c r="W9" s="103">
        <f t="shared" si="10"/>
        <v>1</v>
      </c>
    </row>
    <row r="10" spans="1:23" ht="18" customHeight="1">
      <c r="A10" s="69" t="s">
        <v>52</v>
      </c>
      <c r="B10" s="77">
        <f t="shared" si="0"/>
        <v>162</v>
      </c>
      <c r="C10" s="75" cm="1">
        <f t="array" ref="C10">_xlfn.XLOOKUP(1,
 ('Hilfstabelle-Ortsgruppen'!$B:$B=Ahaus!$A10)*
 ('Hilfstabelle-Ortsgruppen'!$A:$A=A$2),
 'Hilfstabelle-Ortsgruppen'!$C:$C)</f>
        <v>162</v>
      </c>
      <c r="D10" s="8" cm="1">
        <f t="array" ref="D10">_xlfn.XLOOKUP(1,
 ('Hilfstabelle-Ortsgruppen'!$B:$B=Ahaus!$A10)*
 ('Hilfstabelle-Ortsgruppen'!$A:$A=A$2),
 'Hilfstabelle-Ortsgruppen'!$D:$D)</f>
        <v>0</v>
      </c>
      <c r="E10" s="80">
        <f t="shared" si="1"/>
        <v>6.1062947606483224E-2</v>
      </c>
      <c r="G10" s="24">
        <f t="shared" si="2"/>
        <v>2</v>
      </c>
      <c r="H10" s="55">
        <f t="shared" si="3"/>
        <v>2</v>
      </c>
      <c r="I10" s="65">
        <f t="shared" si="4"/>
        <v>4</v>
      </c>
      <c r="K10" s="45">
        <f t="shared" si="5"/>
        <v>0.4425179042593288</v>
      </c>
      <c r="L10" s="18">
        <f t="shared" si="6"/>
        <v>0</v>
      </c>
      <c r="N10" s="17">
        <f t="shared" si="7"/>
        <v>4</v>
      </c>
      <c r="O10" s="46">
        <f t="shared" si="8"/>
        <v>5.6338028169014086E-2</v>
      </c>
      <c r="Q10" s="62">
        <f>IF(N10&gt;=H$36,H$36,N10)</f>
        <v>4</v>
      </c>
      <c r="R10" s="46">
        <f>Q10/H$49</f>
        <v>5.0632911392405063E-2</v>
      </c>
      <c r="T10" s="106" cm="1">
        <f t="array" ref="T10">_xlfn.XLOOKUP(1,
 ('Hilfstabelle-Ortsgruppen'!$B:$B=Ahaus!$A10)*
 ('Hilfstabelle-Ortsgruppen'!$A:$A=A$2),
 'Hilfstabelle-Ortsgruppen'!$G:$G)</f>
        <v>6</v>
      </c>
      <c r="U10" s="98">
        <f t="shared" si="9"/>
        <v>6.25E-2</v>
      </c>
      <c r="W10" s="103">
        <f t="shared" si="10"/>
        <v>-2</v>
      </c>
    </row>
    <row r="11" spans="1:23" ht="18" customHeight="1">
      <c r="A11" s="69" t="s">
        <v>53</v>
      </c>
      <c r="B11" s="77">
        <f t="shared" si="0"/>
        <v>298</v>
      </c>
      <c r="C11" s="75" cm="1">
        <f t="array" ref="C11">_xlfn.XLOOKUP(1,
 ('Hilfstabelle-Ortsgruppen'!$B:$B=Ahaus!$A11)*
 ('Hilfstabelle-Ortsgruppen'!$A:$A=A$2),
 'Hilfstabelle-Ortsgruppen'!$C:$C)</f>
        <v>298</v>
      </c>
      <c r="D11" s="8" cm="1">
        <f t="array" ref="D11">_xlfn.XLOOKUP(1,
 ('Hilfstabelle-Ortsgruppen'!$B:$B=Ahaus!$A11)*
 ('Hilfstabelle-Ortsgruppen'!$A:$A=A$2),
 'Hilfstabelle-Ortsgruppen'!$D:$D)</f>
        <v>0</v>
      </c>
      <c r="E11" s="80">
        <f t="shared" si="1"/>
        <v>0.11232566905390125</v>
      </c>
      <c r="G11" s="24">
        <f t="shared" si="2"/>
        <v>2</v>
      </c>
      <c r="H11" s="55">
        <f t="shared" si="3"/>
        <v>4</v>
      </c>
      <c r="I11" s="65">
        <f t="shared" si="4"/>
        <v>6</v>
      </c>
      <c r="K11" s="45">
        <f t="shared" si="5"/>
        <v>0.49302676215604979</v>
      </c>
      <c r="L11" s="18">
        <f t="shared" si="6"/>
        <v>1</v>
      </c>
      <c r="N11" s="17">
        <f t="shared" si="7"/>
        <v>7</v>
      </c>
      <c r="O11" s="46">
        <f t="shared" si="8"/>
        <v>9.8591549295774641E-2</v>
      </c>
      <c r="Q11" s="62">
        <f>IF(N11&gt;=H$36,H$36,N11)</f>
        <v>6</v>
      </c>
      <c r="R11" s="46">
        <f>Q11/H$49</f>
        <v>7.5949367088607597E-2</v>
      </c>
      <c r="T11" s="106" cm="1">
        <f t="array" ref="T11">_xlfn.XLOOKUP(1,
 ('Hilfstabelle-Ortsgruppen'!$B:$B=Ahaus!$A11)*
 ('Hilfstabelle-Ortsgruppen'!$A:$A=A$2),
 'Hilfstabelle-Ortsgruppen'!$G:$G)</f>
        <v>6</v>
      </c>
      <c r="U11" s="98">
        <f t="shared" si="9"/>
        <v>6.25E-2</v>
      </c>
      <c r="W11" s="103">
        <f t="shared" si="10"/>
        <v>0</v>
      </c>
    </row>
    <row r="12" spans="1:23" ht="18" customHeight="1">
      <c r="A12" s="69" t="s">
        <v>54</v>
      </c>
      <c r="B12" s="77">
        <f t="shared" si="0"/>
        <v>33</v>
      </c>
      <c r="C12" s="75" cm="1">
        <f t="array" ref="C12">_xlfn.XLOOKUP(1,
 ('Hilfstabelle-Ortsgruppen'!$B:$B=Ahaus!$A12)*
 ('Hilfstabelle-Ortsgruppen'!$A:$A=A$2),
 'Hilfstabelle-Ortsgruppen'!$C:$C)</f>
        <v>33</v>
      </c>
      <c r="D12" s="8" cm="1">
        <f t="array" ref="D12">_xlfn.XLOOKUP(1,
 ('Hilfstabelle-Ortsgruppen'!$B:$B=Ahaus!$A12)*
 ('Hilfstabelle-Ortsgruppen'!$A:$A=A$2),
 'Hilfstabelle-Ortsgruppen'!$D:$D)</f>
        <v>0</v>
      </c>
      <c r="E12" s="80">
        <f t="shared" si="1"/>
        <v>1.2438748586505842E-2</v>
      </c>
      <c r="G12" s="24">
        <f t="shared" si="2"/>
        <v>2</v>
      </c>
      <c r="H12" s="55">
        <f t="shared" si="3"/>
        <v>0</v>
      </c>
      <c r="I12" s="65">
        <f t="shared" si="4"/>
        <v>2</v>
      </c>
      <c r="K12" s="45">
        <f t="shared" si="5"/>
        <v>0.49754994346023368</v>
      </c>
      <c r="L12" s="18">
        <f t="shared" si="6"/>
        <v>1</v>
      </c>
      <c r="N12" s="17">
        <f t="shared" si="7"/>
        <v>3</v>
      </c>
      <c r="O12" s="46">
        <f t="shared" si="8"/>
        <v>4.2253521126760563E-2</v>
      </c>
      <c r="Q12" s="62">
        <f>IF(N12&gt;=H$36,H$36,N12)</f>
        <v>3</v>
      </c>
      <c r="R12" s="46">
        <f>Q12/H$49</f>
        <v>3.7974683544303799E-2</v>
      </c>
      <c r="T12" s="106" cm="1">
        <f t="array" ref="T12">_xlfn.XLOOKUP(1,
 ('Hilfstabelle-Ortsgruppen'!$B:$B=Ahaus!$A12)*
 ('Hilfstabelle-Ortsgruppen'!$A:$A=A$2),
 'Hilfstabelle-Ortsgruppen'!$G:$G)</f>
        <v>2</v>
      </c>
      <c r="U12" s="98">
        <f t="shared" si="9"/>
        <v>2.0833333333333332E-2</v>
      </c>
      <c r="W12" s="103">
        <f t="shared" si="10"/>
        <v>1</v>
      </c>
    </row>
    <row r="13" spans="1:23" ht="18" customHeight="1">
      <c r="A13" s="69" t="s">
        <v>55</v>
      </c>
      <c r="B13" s="77">
        <f t="shared" si="0"/>
        <v>138</v>
      </c>
      <c r="C13" s="75" cm="1">
        <f t="array" ref="C13">_xlfn.XLOOKUP(1,
 ('Hilfstabelle-Ortsgruppen'!$B:$B=Ahaus!$A13)*
 ('Hilfstabelle-Ortsgruppen'!$A:$A=A$2),
 'Hilfstabelle-Ortsgruppen'!$C:$C)</f>
        <v>120</v>
      </c>
      <c r="D13" s="8" cm="1">
        <f t="array" ref="D13">_xlfn.XLOOKUP(1,
 ('Hilfstabelle-Ortsgruppen'!$B:$B=Ahaus!$A13)*
 ('Hilfstabelle-Ortsgruppen'!$A:$A=A$2),
 'Hilfstabelle-Ortsgruppen'!$D:$D)</f>
        <v>18</v>
      </c>
      <c r="E13" s="80">
        <f t="shared" si="1"/>
        <v>5.2016584998115338E-2</v>
      </c>
      <c r="G13" s="24">
        <f t="shared" si="2"/>
        <v>2</v>
      </c>
      <c r="H13" s="55">
        <f t="shared" si="3"/>
        <v>1</v>
      </c>
      <c r="I13" s="65">
        <f t="shared" si="4"/>
        <v>3</v>
      </c>
      <c r="K13" s="45">
        <f t="shared" si="5"/>
        <v>0.80927252167357699</v>
      </c>
      <c r="L13" s="18">
        <f t="shared" si="6"/>
        <v>1</v>
      </c>
      <c r="N13" s="17">
        <f t="shared" si="7"/>
        <v>4</v>
      </c>
      <c r="O13" s="46">
        <f t="shared" si="8"/>
        <v>5.6338028169014086E-2</v>
      </c>
      <c r="Q13" s="62">
        <f>IF(N13&gt;=H$36,H$36,N13)</f>
        <v>4</v>
      </c>
      <c r="R13" s="46">
        <f>Q13/H$49</f>
        <v>5.0632911392405063E-2</v>
      </c>
      <c r="T13" s="106" cm="1">
        <f t="array" ref="T13">_xlfn.XLOOKUP(1,
 ('Hilfstabelle-Ortsgruppen'!$B:$B=Ahaus!$A13)*
 ('Hilfstabelle-Ortsgruppen'!$A:$A=A$2),
 'Hilfstabelle-Ortsgruppen'!$G:$G)</f>
        <v>6</v>
      </c>
      <c r="U13" s="98">
        <f t="shared" si="9"/>
        <v>6.25E-2</v>
      </c>
      <c r="W13" s="103">
        <f t="shared" si="10"/>
        <v>-2</v>
      </c>
    </row>
    <row r="14" spans="1:23" ht="18" customHeight="1">
      <c r="A14" s="69" t="s">
        <v>56</v>
      </c>
      <c r="B14" s="77">
        <f t="shared" si="0"/>
        <v>15</v>
      </c>
      <c r="C14" s="75" cm="1">
        <f t="array" ref="C14">_xlfn.XLOOKUP(1,
 ('Hilfstabelle-Ortsgruppen'!$B:$B=Ahaus!$A14)*
 ('Hilfstabelle-Ortsgruppen'!$A:$A=A$2),
 'Hilfstabelle-Ortsgruppen'!$C:$C)</f>
        <v>15</v>
      </c>
      <c r="D14" s="8" cm="1">
        <f t="array" ref="D14">_xlfn.XLOOKUP(1,
 ('Hilfstabelle-Ortsgruppen'!$B:$B=Ahaus!$A14)*
 ('Hilfstabelle-Ortsgruppen'!$A:$A=A$2),
 'Hilfstabelle-Ortsgruppen'!$D:$D)</f>
        <v>0</v>
      </c>
      <c r="E14" s="80">
        <f t="shared" si="1"/>
        <v>5.6539766302299288E-3</v>
      </c>
      <c r="G14" s="24">
        <f t="shared" si="2"/>
        <v>2</v>
      </c>
      <c r="H14" s="55">
        <f t="shared" si="3"/>
        <v>0</v>
      </c>
      <c r="I14" s="65">
        <f t="shared" si="4"/>
        <v>2</v>
      </c>
      <c r="K14" s="45">
        <f t="shared" si="5"/>
        <v>0.22615906520919712</v>
      </c>
      <c r="L14" s="18">
        <f t="shared" si="6"/>
        <v>0</v>
      </c>
      <c r="N14" s="17">
        <f t="shared" si="7"/>
        <v>2</v>
      </c>
      <c r="O14" s="46">
        <f t="shared" si="8"/>
        <v>2.8169014084507043E-2</v>
      </c>
      <c r="Q14" s="62">
        <f>IF(N14&gt;=H$36,H$36,N14)</f>
        <v>2</v>
      </c>
      <c r="R14" s="46">
        <f>Q14/H$49</f>
        <v>2.5316455696202531E-2</v>
      </c>
      <c r="T14" s="106" cm="1">
        <f t="array" ref="T14">_xlfn.XLOOKUP(1,
 ('Hilfstabelle-Ortsgruppen'!$B:$B=Ahaus!$A14)*
 ('Hilfstabelle-Ortsgruppen'!$A:$A=A$2),
 'Hilfstabelle-Ortsgruppen'!$G:$G)</f>
        <v>2</v>
      </c>
      <c r="U14" s="98">
        <f t="shared" si="9"/>
        <v>2.0833333333333332E-2</v>
      </c>
      <c r="W14" s="103">
        <f t="shared" si="10"/>
        <v>0</v>
      </c>
    </row>
    <row r="15" spans="1:23" ht="18" customHeight="1">
      <c r="A15" s="69" t="s">
        <v>57</v>
      </c>
      <c r="B15" s="77">
        <f t="shared" si="0"/>
        <v>206</v>
      </c>
      <c r="C15" s="75" cm="1">
        <f t="array" ref="C15">_xlfn.XLOOKUP(1,
 ('Hilfstabelle-Ortsgruppen'!$B:$B=Ahaus!$A15)*
 ('Hilfstabelle-Ortsgruppen'!$A:$A=A$2),
 'Hilfstabelle-Ortsgruppen'!$C:$C)</f>
        <v>206</v>
      </c>
      <c r="D15" s="8" cm="1">
        <f t="array" ref="D15">_xlfn.XLOOKUP(1,
 ('Hilfstabelle-Ortsgruppen'!$B:$B=Ahaus!$A15)*
 ('Hilfstabelle-Ortsgruppen'!$A:$A=A$2),
 'Hilfstabelle-Ortsgruppen'!$D:$D)</f>
        <v>0</v>
      </c>
      <c r="E15" s="80">
        <f t="shared" si="1"/>
        <v>7.7647945721824346E-2</v>
      </c>
      <c r="G15" s="24">
        <f t="shared" si="2"/>
        <v>2</v>
      </c>
      <c r="H15" s="55">
        <f t="shared" si="3"/>
        <v>3</v>
      </c>
      <c r="I15" s="65">
        <f t="shared" si="4"/>
        <v>5</v>
      </c>
      <c r="K15" s="45">
        <f t="shared" si="5"/>
        <v>0.10591782887297407</v>
      </c>
      <c r="L15" s="18">
        <f t="shared" si="6"/>
        <v>0</v>
      </c>
      <c r="N15" s="17">
        <f t="shared" si="7"/>
        <v>5</v>
      </c>
      <c r="O15" s="46">
        <f t="shared" si="8"/>
        <v>7.0422535211267609E-2</v>
      </c>
      <c r="Q15" s="62">
        <f>IF(N15&gt;=H$36,H$36,N15)</f>
        <v>5</v>
      </c>
      <c r="R15" s="46">
        <f>Q15/H$49</f>
        <v>6.3291139240506333E-2</v>
      </c>
      <c r="T15" s="106" cm="1">
        <f t="array" ref="T15">_xlfn.XLOOKUP(1,
 ('Hilfstabelle-Ortsgruppen'!$B:$B=Ahaus!$A15)*
 ('Hilfstabelle-Ortsgruppen'!$A:$A=A$2),
 'Hilfstabelle-Ortsgruppen'!$G:$G)</f>
        <v>6</v>
      </c>
      <c r="U15" s="98">
        <f t="shared" si="9"/>
        <v>6.25E-2</v>
      </c>
      <c r="W15" s="103">
        <f t="shared" si="10"/>
        <v>-1</v>
      </c>
    </row>
    <row r="16" spans="1:23" ht="18" customHeight="1">
      <c r="A16" s="69" t="s">
        <v>58</v>
      </c>
      <c r="B16" s="77">
        <f t="shared" si="0"/>
        <v>135</v>
      </c>
      <c r="C16" s="75" cm="1">
        <f t="array" ref="C16">_xlfn.XLOOKUP(1,
 ('Hilfstabelle-Ortsgruppen'!$B:$B=Ahaus!$A16)*
 ('Hilfstabelle-Ortsgruppen'!$A:$A=A$2),
 'Hilfstabelle-Ortsgruppen'!$C:$C)</f>
        <v>135</v>
      </c>
      <c r="D16" s="8" cm="1">
        <f t="array" ref="D16">_xlfn.XLOOKUP(1,
 ('Hilfstabelle-Ortsgruppen'!$B:$B=Ahaus!$A16)*
 ('Hilfstabelle-Ortsgruppen'!$A:$A=A$2),
 'Hilfstabelle-Ortsgruppen'!$D:$D)</f>
        <v>0</v>
      </c>
      <c r="E16" s="80">
        <f t="shared" si="1"/>
        <v>5.0885789672069352E-2</v>
      </c>
      <c r="G16" s="24">
        <f t="shared" si="2"/>
        <v>2</v>
      </c>
      <c r="H16" s="55">
        <f t="shared" si="3"/>
        <v>2</v>
      </c>
      <c r="I16" s="65">
        <f t="shared" si="4"/>
        <v>4</v>
      </c>
      <c r="K16" s="45">
        <f t="shared" si="5"/>
        <v>3.5431586882773924E-2</v>
      </c>
      <c r="L16" s="18">
        <f t="shared" si="6"/>
        <v>0</v>
      </c>
      <c r="N16" s="17">
        <f t="shared" si="7"/>
        <v>4</v>
      </c>
      <c r="O16" s="46">
        <f t="shared" si="8"/>
        <v>5.6338028169014086E-2</v>
      </c>
      <c r="Q16" s="62">
        <f>IF(N16&gt;=H$36,H$36,N16)</f>
        <v>4</v>
      </c>
      <c r="R16" s="46">
        <f>Q16/H$49</f>
        <v>5.0632911392405063E-2</v>
      </c>
      <c r="T16" s="106" cm="1">
        <f t="array" ref="T16">_xlfn.XLOOKUP(1,
 ('Hilfstabelle-Ortsgruppen'!$B:$B=Ahaus!$A16)*
 ('Hilfstabelle-Ortsgruppen'!$A:$A=A$2),
 'Hilfstabelle-Ortsgruppen'!$G:$G)</f>
        <v>6</v>
      </c>
      <c r="U16" s="98">
        <f t="shared" si="9"/>
        <v>6.25E-2</v>
      </c>
      <c r="W16" s="103">
        <f t="shared" si="10"/>
        <v>-2</v>
      </c>
    </row>
    <row r="17" spans="1:23" ht="18" customHeight="1">
      <c r="A17" s="69" t="s">
        <v>59</v>
      </c>
      <c r="B17" s="77">
        <f t="shared" si="0"/>
        <v>141</v>
      </c>
      <c r="C17" s="75" cm="1">
        <f t="array" ref="C17">_xlfn.XLOOKUP(1,
 ('Hilfstabelle-Ortsgruppen'!$B:$B=Ahaus!$A17)*
 ('Hilfstabelle-Ortsgruppen'!$A:$A=A$2),
 'Hilfstabelle-Ortsgruppen'!$C:$C)</f>
        <v>127</v>
      </c>
      <c r="D17" s="8" cm="1">
        <f t="array" ref="D17">_xlfn.XLOOKUP(1,
 ('Hilfstabelle-Ortsgruppen'!$B:$B=Ahaus!$A17)*
 ('Hilfstabelle-Ortsgruppen'!$A:$A=A$2),
 'Hilfstabelle-Ortsgruppen'!$D:$D)</f>
        <v>14</v>
      </c>
      <c r="E17" s="80">
        <f t="shared" si="1"/>
        <v>5.3147380324161324E-2</v>
      </c>
      <c r="G17" s="24">
        <f t="shared" si="2"/>
        <v>2</v>
      </c>
      <c r="H17" s="55">
        <f t="shared" si="3"/>
        <v>1</v>
      </c>
      <c r="I17" s="65">
        <f t="shared" si="4"/>
        <v>3</v>
      </c>
      <c r="K17" s="45">
        <f t="shared" si="5"/>
        <v>0.91481341877120226</v>
      </c>
      <c r="L17" s="18">
        <f t="shared" si="6"/>
        <v>1</v>
      </c>
      <c r="N17" s="17">
        <f t="shared" si="7"/>
        <v>4</v>
      </c>
      <c r="O17" s="46">
        <f t="shared" si="8"/>
        <v>5.6338028169014086E-2</v>
      </c>
      <c r="Q17" s="62">
        <f>IF(N17&gt;=H$36,H$36,N17)</f>
        <v>4</v>
      </c>
      <c r="R17" s="46">
        <f>Q17/H$49</f>
        <v>5.0632911392405063E-2</v>
      </c>
      <c r="T17" s="106" cm="1">
        <f t="array" ref="T17">_xlfn.XLOOKUP(1,
 ('Hilfstabelle-Ortsgruppen'!$B:$B=Ahaus!$A17)*
 ('Hilfstabelle-Ortsgruppen'!$A:$A=A$2),
 'Hilfstabelle-Ortsgruppen'!$G:$G)</f>
        <v>6</v>
      </c>
      <c r="U17" s="98">
        <f t="shared" si="9"/>
        <v>6.25E-2</v>
      </c>
      <c r="W17" s="103">
        <f t="shared" si="10"/>
        <v>-2</v>
      </c>
    </row>
    <row r="18" spans="1:23" ht="18" customHeight="1">
      <c r="A18" s="69" t="s">
        <v>60</v>
      </c>
      <c r="B18" s="77">
        <f t="shared" si="0"/>
        <v>162</v>
      </c>
      <c r="C18" s="75" cm="1">
        <f t="array" ref="C18">_xlfn.XLOOKUP(1,
 ('Hilfstabelle-Ortsgruppen'!$B:$B=Ahaus!$A18)*
 ('Hilfstabelle-Ortsgruppen'!$A:$A=A$2),
 'Hilfstabelle-Ortsgruppen'!$C:$C)</f>
        <v>66</v>
      </c>
      <c r="D18" s="8" cm="1">
        <f t="array" ref="D18">_xlfn.XLOOKUP(1,
 ('Hilfstabelle-Ortsgruppen'!$B:$B=Ahaus!$A18)*
 ('Hilfstabelle-Ortsgruppen'!$A:$A=A$2),
 'Hilfstabelle-Ortsgruppen'!$D:$D)</f>
        <v>96</v>
      </c>
      <c r="E18" s="80">
        <f t="shared" si="1"/>
        <v>6.1062947606483224E-2</v>
      </c>
      <c r="G18" s="24">
        <f t="shared" si="2"/>
        <v>2</v>
      </c>
      <c r="H18" s="55">
        <f t="shared" si="3"/>
        <v>0</v>
      </c>
      <c r="I18" s="65">
        <f t="shared" si="4"/>
        <v>2</v>
      </c>
      <c r="K18" s="45">
        <f t="shared" si="5"/>
        <v>0.99509988692046736</v>
      </c>
      <c r="L18" s="18">
        <f t="shared" si="6"/>
        <v>1</v>
      </c>
      <c r="N18" s="17">
        <f t="shared" si="7"/>
        <v>3</v>
      </c>
      <c r="O18" s="46">
        <f t="shared" si="8"/>
        <v>4.2253521126760563E-2</v>
      </c>
      <c r="Q18" s="62">
        <f>IF(N18&gt;=H$36,H$36,N18)</f>
        <v>3</v>
      </c>
      <c r="R18" s="46">
        <f>Q18/H$49</f>
        <v>3.7974683544303799E-2</v>
      </c>
      <c r="T18" s="106" cm="1">
        <f t="array" ref="T18">_xlfn.XLOOKUP(1,
 ('Hilfstabelle-Ortsgruppen'!$B:$B=Ahaus!$A18)*
 ('Hilfstabelle-Ortsgruppen'!$A:$A=A$2),
 'Hilfstabelle-Ortsgruppen'!$G:$G)</f>
        <v>4</v>
      </c>
      <c r="U18" s="98">
        <f t="shared" si="9"/>
        <v>4.1666666666666664E-2</v>
      </c>
      <c r="W18" s="103">
        <f t="shared" si="10"/>
        <v>-1</v>
      </c>
    </row>
    <row r="19" spans="1:23" ht="18" customHeight="1">
      <c r="A19" s="69" t="s">
        <v>61</v>
      </c>
      <c r="B19" s="77">
        <f t="shared" si="0"/>
        <v>291</v>
      </c>
      <c r="C19" s="75" cm="1">
        <f t="array" ref="C19">_xlfn.XLOOKUP(1,
 ('Hilfstabelle-Ortsgruppen'!$B:$B=Ahaus!$A19)*
 ('Hilfstabelle-Ortsgruppen'!$A:$A=A$2),
 'Hilfstabelle-Ortsgruppen'!$C:$C)</f>
        <v>291</v>
      </c>
      <c r="D19" s="8" cm="1">
        <f t="array" ref="D19">_xlfn.XLOOKUP(1,
 ('Hilfstabelle-Ortsgruppen'!$B:$B=Ahaus!$A19)*
 ('Hilfstabelle-Ortsgruppen'!$A:$A=A$2),
 'Hilfstabelle-Ortsgruppen'!$D:$D)</f>
        <v>0</v>
      </c>
      <c r="E19" s="80">
        <f t="shared" si="1"/>
        <v>0.1096871466264606</v>
      </c>
      <c r="G19" s="24">
        <f t="shared" si="2"/>
        <v>2</v>
      </c>
      <c r="H19" s="55">
        <f t="shared" si="3"/>
        <v>4</v>
      </c>
      <c r="I19" s="65">
        <f t="shared" si="4"/>
        <v>6</v>
      </c>
      <c r="K19" s="45">
        <f t="shared" si="5"/>
        <v>0.38748586505842386</v>
      </c>
      <c r="L19" s="18">
        <f t="shared" si="6"/>
        <v>0</v>
      </c>
      <c r="N19" s="17">
        <f t="shared" si="7"/>
        <v>6</v>
      </c>
      <c r="O19" s="46">
        <f t="shared" si="8"/>
        <v>8.4507042253521125E-2</v>
      </c>
      <c r="Q19" s="62">
        <f>IF(N19&gt;=H$36,H$36,N19)</f>
        <v>6</v>
      </c>
      <c r="R19" s="46">
        <f>Q19/H$49</f>
        <v>7.5949367088607597E-2</v>
      </c>
      <c r="T19" s="106" cm="1">
        <f t="array" ref="T19">_xlfn.XLOOKUP(1,
 ('Hilfstabelle-Ortsgruppen'!$B:$B=Ahaus!$A19)*
 ('Hilfstabelle-Ortsgruppen'!$A:$A=A$2),
 'Hilfstabelle-Ortsgruppen'!$G:$G)</f>
        <v>6</v>
      </c>
      <c r="U19" s="98">
        <f t="shared" si="9"/>
        <v>6.25E-2</v>
      </c>
      <c r="W19" s="103">
        <f t="shared" si="10"/>
        <v>0</v>
      </c>
    </row>
    <row r="20" spans="1:23" ht="18" customHeight="1">
      <c r="A20" s="69" t="s">
        <v>62</v>
      </c>
      <c r="B20" s="77">
        <f t="shared" si="0"/>
        <v>205</v>
      </c>
      <c r="C20" s="75" cm="1">
        <f t="array" ref="C20">_xlfn.XLOOKUP(1,
 ('Hilfstabelle-Ortsgruppen'!$B:$B=Ahaus!$A20)*
 ('Hilfstabelle-Ortsgruppen'!$A:$A=A$2),
 'Hilfstabelle-Ortsgruppen'!$C:$C)</f>
        <v>205</v>
      </c>
      <c r="D20" s="8" cm="1">
        <f t="array" ref="D20">_xlfn.XLOOKUP(1,
 ('Hilfstabelle-Ortsgruppen'!$B:$B=Ahaus!$A20)*
 ('Hilfstabelle-Ortsgruppen'!$A:$A=A$2),
 'Hilfstabelle-Ortsgruppen'!$D:$D)</f>
        <v>0</v>
      </c>
      <c r="E20" s="80">
        <f t="shared" si="1"/>
        <v>7.7271013946475689E-2</v>
      </c>
      <c r="G20" s="24">
        <f t="shared" si="2"/>
        <v>2</v>
      </c>
      <c r="H20" s="55">
        <f t="shared" si="3"/>
        <v>3</v>
      </c>
      <c r="I20" s="65">
        <f t="shared" si="4"/>
        <v>5</v>
      </c>
      <c r="K20" s="45">
        <f t="shared" si="5"/>
        <v>9.0840557859027449E-2</v>
      </c>
      <c r="L20" s="18">
        <f t="shared" si="6"/>
        <v>0</v>
      </c>
      <c r="N20" s="17">
        <f t="shared" si="7"/>
        <v>5</v>
      </c>
      <c r="O20" s="46">
        <f t="shared" si="8"/>
        <v>7.0422535211267609E-2</v>
      </c>
      <c r="Q20" s="62">
        <f>IF(N20&gt;=H$36,H$36,N20)</f>
        <v>5</v>
      </c>
      <c r="R20" s="46">
        <f>Q20/H$49</f>
        <v>6.3291139240506333E-2</v>
      </c>
      <c r="T20" s="106" cm="1">
        <f t="array" ref="T20">_xlfn.XLOOKUP(1,
 ('Hilfstabelle-Ortsgruppen'!$B:$B=Ahaus!$A20)*
 ('Hilfstabelle-Ortsgruppen'!$A:$A=A$2),
 'Hilfstabelle-Ortsgruppen'!$G:$G)</f>
        <v>6</v>
      </c>
      <c r="U20" s="98">
        <f t="shared" si="9"/>
        <v>6.25E-2</v>
      </c>
      <c r="W20" s="103">
        <f t="shared" si="10"/>
        <v>-1</v>
      </c>
    </row>
    <row r="21" spans="1:23" ht="18" customHeight="1">
      <c r="A21" s="69" t="s">
        <v>63</v>
      </c>
      <c r="B21" s="77">
        <f t="shared" si="0"/>
        <v>160</v>
      </c>
      <c r="C21" s="75" cm="1">
        <f t="array" ref="C21">_xlfn.XLOOKUP(1,
 ('Hilfstabelle-Ortsgruppen'!$B:$B=Ahaus!$A21)*
 ('Hilfstabelle-Ortsgruppen'!$A:$A=A$2),
 'Hilfstabelle-Ortsgruppen'!$C:$C)</f>
        <v>160</v>
      </c>
      <c r="D21" s="8" cm="1">
        <f t="array" ref="D21">_xlfn.XLOOKUP(1,
 ('Hilfstabelle-Ortsgruppen'!$B:$B=Ahaus!$A21)*
 ('Hilfstabelle-Ortsgruppen'!$A:$A=A$2),
 'Hilfstabelle-Ortsgruppen'!$D:$D)</f>
        <v>0</v>
      </c>
      <c r="E21" s="80">
        <f t="shared" si="1"/>
        <v>6.0309084055785903E-2</v>
      </c>
      <c r="G21" s="24">
        <f t="shared" si="2"/>
        <v>2</v>
      </c>
      <c r="H21" s="55">
        <f t="shared" si="3"/>
        <v>2</v>
      </c>
      <c r="I21" s="65">
        <f t="shared" si="4"/>
        <v>4</v>
      </c>
      <c r="K21" s="45">
        <f t="shared" si="5"/>
        <v>0.41236336223143599</v>
      </c>
      <c r="L21" s="18">
        <f t="shared" si="6"/>
        <v>0</v>
      </c>
      <c r="N21" s="17">
        <f t="shared" si="7"/>
        <v>4</v>
      </c>
      <c r="O21" s="46">
        <f t="shared" si="8"/>
        <v>5.6338028169014086E-2</v>
      </c>
      <c r="Q21" s="62">
        <f>IF(N21&gt;=H$36,H$36,N21)</f>
        <v>4</v>
      </c>
      <c r="R21" s="46">
        <f>Q21/H$49</f>
        <v>5.0632911392405063E-2</v>
      </c>
      <c r="T21" s="106" cm="1">
        <f t="array" ref="T21">_xlfn.XLOOKUP(1,
 ('Hilfstabelle-Ortsgruppen'!$B:$B=Ahaus!$A21)*
 ('Hilfstabelle-Ortsgruppen'!$A:$A=A$2),
 'Hilfstabelle-Ortsgruppen'!$G:$G)</f>
        <v>6</v>
      </c>
      <c r="U21" s="98">
        <f t="shared" si="9"/>
        <v>6.25E-2</v>
      </c>
      <c r="W21" s="103">
        <f t="shared" si="10"/>
        <v>-2</v>
      </c>
    </row>
    <row r="22" spans="1:23" ht="18" customHeight="1">
      <c r="A22" s="69" t="s">
        <v>64</v>
      </c>
      <c r="B22" s="77">
        <f t="shared" si="0"/>
        <v>134</v>
      </c>
      <c r="C22" s="75" cm="1">
        <f t="array" ref="C22">_xlfn.XLOOKUP(1,
 ('Hilfstabelle-Ortsgruppen'!$B:$B=Ahaus!$A22)*
 ('Hilfstabelle-Ortsgruppen'!$A:$A=A$2),
 'Hilfstabelle-Ortsgruppen'!$C:$C)</f>
        <v>133</v>
      </c>
      <c r="D22" s="8" cm="1">
        <f t="array" ref="D22">_xlfn.XLOOKUP(1,
 ('Hilfstabelle-Ortsgruppen'!$B:$B=Ahaus!$A22)*
 ('Hilfstabelle-Ortsgruppen'!$A:$A=A$2),
 'Hilfstabelle-Ortsgruppen'!$D:$D)</f>
        <v>1</v>
      </c>
      <c r="E22" s="80">
        <f t="shared" si="1"/>
        <v>5.0508857896720695E-2</v>
      </c>
      <c r="G22" s="24">
        <f t="shared" si="2"/>
        <v>2</v>
      </c>
      <c r="H22" s="55">
        <f t="shared" si="3"/>
        <v>2</v>
      </c>
      <c r="I22" s="65">
        <f t="shared" si="4"/>
        <v>4</v>
      </c>
      <c r="K22" s="45">
        <f t="shared" si="5"/>
        <v>5.2770448548811189E-3</v>
      </c>
      <c r="L22" s="18">
        <f t="shared" si="6"/>
        <v>0</v>
      </c>
      <c r="N22" s="17">
        <f t="shared" si="7"/>
        <v>4</v>
      </c>
      <c r="O22" s="46">
        <f t="shared" si="8"/>
        <v>5.6338028169014086E-2</v>
      </c>
      <c r="Q22" s="62">
        <f>IF(N22&gt;=H$36,H$36,N22)</f>
        <v>4</v>
      </c>
      <c r="R22" s="46">
        <f>Q22/H$49</f>
        <v>5.0632911392405063E-2</v>
      </c>
      <c r="T22" s="106" cm="1">
        <f t="array" ref="T22">_xlfn.XLOOKUP(1,
 ('Hilfstabelle-Ortsgruppen'!$B:$B=Ahaus!$A22)*
 ('Hilfstabelle-Ortsgruppen'!$A:$A=A$2),
 'Hilfstabelle-Ortsgruppen'!$G:$G)</f>
        <v>6</v>
      </c>
      <c r="U22" s="98">
        <f t="shared" si="9"/>
        <v>6.25E-2</v>
      </c>
      <c r="W22" s="103">
        <f t="shared" si="10"/>
        <v>-2</v>
      </c>
    </row>
    <row r="23" spans="1:23" ht="18" customHeight="1">
      <c r="A23" s="69" t="s">
        <v>65</v>
      </c>
      <c r="B23" s="77">
        <f t="shared" si="0"/>
        <v>32</v>
      </c>
      <c r="C23" s="75" cm="1">
        <f t="array" ref="C23">_xlfn.XLOOKUP(1,
 ('Hilfstabelle-Ortsgruppen'!$B:$B=Ahaus!$A23)*
 ('Hilfstabelle-Ortsgruppen'!$A:$A=A$2),
 'Hilfstabelle-Ortsgruppen'!$C:$C)</f>
        <v>22</v>
      </c>
      <c r="D23" s="8" cm="1">
        <f t="array" ref="D23">_xlfn.XLOOKUP(1,
 ('Hilfstabelle-Ortsgruppen'!$B:$B=Ahaus!$A23)*
 ('Hilfstabelle-Ortsgruppen'!$A:$A=A$2),
 'Hilfstabelle-Ortsgruppen'!$D:$D)</f>
        <v>10</v>
      </c>
      <c r="E23" s="80">
        <f t="shared" si="1"/>
        <v>1.2061816811157181E-2</v>
      </c>
      <c r="G23" s="24">
        <f t="shared" si="2"/>
        <v>2</v>
      </c>
      <c r="H23" s="55">
        <f t="shared" si="3"/>
        <v>0</v>
      </c>
      <c r="I23" s="65">
        <f t="shared" si="4"/>
        <v>2</v>
      </c>
      <c r="K23" s="45">
        <f t="shared" si="5"/>
        <v>0.33169996230682247</v>
      </c>
      <c r="L23" s="18">
        <f t="shared" si="6"/>
        <v>0</v>
      </c>
      <c r="N23" s="17">
        <f t="shared" si="7"/>
        <v>2</v>
      </c>
      <c r="O23" s="46">
        <f t="shared" si="8"/>
        <v>2.8169014084507043E-2</v>
      </c>
      <c r="Q23" s="62">
        <f>IF(N23&gt;=H$36,H$36,N23)</f>
        <v>2</v>
      </c>
      <c r="R23" s="46">
        <f>Q23/H$49</f>
        <v>2.5316455696202531E-2</v>
      </c>
      <c r="T23" s="106" cm="1">
        <f t="array" ref="T23">_xlfn.XLOOKUP(1,
 ('Hilfstabelle-Ortsgruppen'!$B:$B=Ahaus!$A23)*
 ('Hilfstabelle-Ortsgruppen'!$A:$A=A$2),
 'Hilfstabelle-Ortsgruppen'!$G:$G)</f>
        <v>2</v>
      </c>
      <c r="U23" s="98">
        <f t="shared" si="9"/>
        <v>2.0833333333333332E-2</v>
      </c>
      <c r="W23" s="103">
        <f t="shared" si="10"/>
        <v>0</v>
      </c>
    </row>
    <row r="24" spans="1:23" ht="18" customHeight="1">
      <c r="A24" s="69" t="s">
        <v>66</v>
      </c>
      <c r="B24" s="77">
        <f t="shared" si="0"/>
        <v>110</v>
      </c>
      <c r="C24" s="75" cm="1">
        <f t="array" ref="C24">_xlfn.XLOOKUP(1,
 ('Hilfstabelle-Ortsgruppen'!$B:$B=Ahaus!$A24)*
 ('Hilfstabelle-Ortsgruppen'!$A:$A=A$2),
 'Hilfstabelle-Ortsgruppen'!$C:$C)</f>
        <v>96</v>
      </c>
      <c r="D24" s="8" cm="1">
        <f t="array" ref="D24">_xlfn.XLOOKUP(1,
 ('Hilfstabelle-Ortsgruppen'!$B:$B=Ahaus!$A24)*
 ('Hilfstabelle-Ortsgruppen'!$A:$A=A$2),
 'Hilfstabelle-Ortsgruppen'!$D:$D)</f>
        <v>14</v>
      </c>
      <c r="E24" s="80">
        <f t="shared" si="1"/>
        <v>4.1462495288352809E-2</v>
      </c>
      <c r="G24" s="24">
        <f t="shared" si="2"/>
        <v>2</v>
      </c>
      <c r="H24" s="55">
        <f t="shared" si="3"/>
        <v>1</v>
      </c>
      <c r="I24" s="65">
        <f t="shared" si="4"/>
        <v>3</v>
      </c>
      <c r="K24" s="45">
        <f t="shared" si="5"/>
        <v>0.44741801733886155</v>
      </c>
      <c r="L24" s="18">
        <f t="shared" si="6"/>
        <v>1</v>
      </c>
      <c r="N24" s="17">
        <f t="shared" si="7"/>
        <v>4</v>
      </c>
      <c r="O24" s="46">
        <f t="shared" si="8"/>
        <v>5.6338028169014086E-2</v>
      </c>
      <c r="Q24" s="62">
        <f>IF(N24&gt;=H$36,H$36,N24)</f>
        <v>4</v>
      </c>
      <c r="R24" s="46">
        <f>Q24/H$49</f>
        <v>5.0632911392405063E-2</v>
      </c>
      <c r="T24" s="106" cm="1">
        <f t="array" ref="T24">_xlfn.XLOOKUP(1,
 ('Hilfstabelle-Ortsgruppen'!$B:$B=Ahaus!$A24)*
 ('Hilfstabelle-Ortsgruppen'!$A:$A=A$2),
 'Hilfstabelle-Ortsgruppen'!$G:$G)</f>
        <v>4</v>
      </c>
      <c r="U24" s="98">
        <f t="shared" si="9"/>
        <v>4.1666666666666664E-2</v>
      </c>
      <c r="W24" s="103">
        <f t="shared" si="10"/>
        <v>0</v>
      </c>
    </row>
    <row r="25" spans="1:23" ht="18" customHeight="1">
      <c r="A25" s="69" t="s">
        <v>67</v>
      </c>
      <c r="B25" s="77">
        <f t="shared" si="0"/>
        <v>164</v>
      </c>
      <c r="C25" s="75" cm="1">
        <f t="array" ref="C25">_xlfn.XLOOKUP(1,
 ('Hilfstabelle-Ortsgruppen'!$B:$B=Ahaus!$A25)*
 ('Hilfstabelle-Ortsgruppen'!$A:$A=A$2),
 'Hilfstabelle-Ortsgruppen'!$C:$C)</f>
        <v>146</v>
      </c>
      <c r="D25" s="8" cm="1">
        <f t="array" ref="D25">_xlfn.XLOOKUP(1,
 ('Hilfstabelle-Ortsgruppen'!$B:$B=Ahaus!$A25)*
 ('Hilfstabelle-Ortsgruppen'!$A:$A=A$2),
 'Hilfstabelle-Ortsgruppen'!$D:$D)</f>
        <v>18</v>
      </c>
      <c r="E25" s="80">
        <f t="shared" si="1"/>
        <v>6.1816811157180553E-2</v>
      </c>
      <c r="G25" s="24">
        <f t="shared" si="2"/>
        <v>2</v>
      </c>
      <c r="H25" s="55">
        <f t="shared" si="3"/>
        <v>2</v>
      </c>
      <c r="I25" s="65">
        <f t="shared" si="4"/>
        <v>4</v>
      </c>
      <c r="K25" s="45">
        <f t="shared" si="5"/>
        <v>0.20128156803618547</v>
      </c>
      <c r="L25" s="18">
        <f t="shared" si="6"/>
        <v>0</v>
      </c>
      <c r="N25" s="17">
        <f t="shared" si="7"/>
        <v>4</v>
      </c>
      <c r="O25" s="46">
        <f t="shared" si="8"/>
        <v>5.6338028169014086E-2</v>
      </c>
      <c r="Q25" s="62">
        <f>IF(N25&gt;=H$36,H$36,N25)</f>
        <v>4</v>
      </c>
      <c r="R25" s="46">
        <f>Q25/H$49</f>
        <v>5.0632911392405063E-2</v>
      </c>
      <c r="T25" s="106" cm="1">
        <f t="array" ref="T25">_xlfn.XLOOKUP(1,
 ('Hilfstabelle-Ortsgruppen'!$B:$B=Ahaus!$A25)*
 ('Hilfstabelle-Ortsgruppen'!$A:$A=A$2),
 'Hilfstabelle-Ortsgruppen'!$G:$G)</f>
        <v>6</v>
      </c>
      <c r="U25" s="98">
        <f t="shared" si="9"/>
        <v>6.25E-2</v>
      </c>
      <c r="W25" s="103">
        <f t="shared" si="10"/>
        <v>-2</v>
      </c>
    </row>
    <row r="26" spans="1:23" ht="18" customHeight="1">
      <c r="A26" s="70" t="s">
        <v>68</v>
      </c>
      <c r="B26" s="78">
        <f t="shared" si="0"/>
        <v>23</v>
      </c>
      <c r="C26" s="82" cm="1">
        <f t="array" ref="C26">_xlfn.XLOOKUP(1,
 ('Hilfstabelle-Ortsgruppen'!$B:$B=Ahaus!$A26)*
 ('Hilfstabelle-Ortsgruppen'!$A:$A=A$2),
 'Hilfstabelle-Ortsgruppen'!$C:$C)</f>
        <v>23</v>
      </c>
      <c r="D26" s="9" cm="1">
        <f t="array" ref="D26">_xlfn.XLOOKUP(1,
 ('Hilfstabelle-Ortsgruppen'!$B:$B=Ahaus!$A26)*
 ('Hilfstabelle-Ortsgruppen'!$A:$A=A$2),
 'Hilfstabelle-Ortsgruppen'!$D:$D)</f>
        <v>0</v>
      </c>
      <c r="E26" s="81">
        <f t="shared" si="1"/>
        <v>8.6694308330192236E-3</v>
      </c>
      <c r="G26" s="28">
        <f t="shared" si="2"/>
        <v>2</v>
      </c>
      <c r="H26" s="56">
        <f t="shared" si="3"/>
        <v>0</v>
      </c>
      <c r="I26" s="66">
        <f t="shared" si="4"/>
        <v>2</v>
      </c>
      <c r="K26" s="60">
        <f t="shared" si="5"/>
        <v>0.34677723332076893</v>
      </c>
      <c r="L26" s="20">
        <f t="shared" si="6"/>
        <v>0</v>
      </c>
      <c r="N26" s="19">
        <f t="shared" si="7"/>
        <v>2</v>
      </c>
      <c r="O26" s="49">
        <f t="shared" si="8"/>
        <v>2.8169014084507043E-2</v>
      </c>
      <c r="Q26" s="63">
        <f>IF(N26&gt;=H$36,H$36,N26)</f>
        <v>2</v>
      </c>
      <c r="R26" s="49">
        <f>Q26/H$49</f>
        <v>2.5316455696202531E-2</v>
      </c>
      <c r="T26" s="107" cm="1">
        <f t="array" ref="T26">_xlfn.XLOOKUP(1,
 ('Hilfstabelle-Ortsgruppen'!$B:$B=Ahaus!$A26)*
 ('Hilfstabelle-Ortsgruppen'!$A:$A=A$2),
 'Hilfstabelle-Ortsgruppen'!$G:$G)</f>
        <v>2</v>
      </c>
      <c r="U26" s="118">
        <f t="shared" si="9"/>
        <v>2.0833333333333332E-2</v>
      </c>
      <c r="W26" s="104">
        <f t="shared" si="10"/>
        <v>0</v>
      </c>
    </row>
    <row r="27" spans="1:23" ht="5.25" customHeight="1"/>
    <row r="28" spans="1:23" ht="5.25" customHeight="1"/>
    <row r="29" spans="1:23" ht="5.25" customHeight="1"/>
    <row r="30" spans="1:23" ht="18" customHeight="1">
      <c r="A30" s="10" t="s">
        <v>28</v>
      </c>
      <c r="B30" s="11"/>
      <c r="C30" s="11"/>
      <c r="D30" s="11"/>
      <c r="G30" s="23" t="s">
        <v>29</v>
      </c>
      <c r="K30" s="52"/>
      <c r="N30" s="122">
        <f>SUM(N7:N26)</f>
        <v>80</v>
      </c>
      <c r="Q30" s="122">
        <f>SUM(Q7:Q26)</f>
        <v>79</v>
      </c>
      <c r="T30" s="122">
        <f>SUM(T7:T26)</f>
        <v>96</v>
      </c>
      <c r="W30" s="122">
        <f>Q30-T30</f>
        <v>-17</v>
      </c>
    </row>
    <row r="31" spans="1:23" ht="8.25" customHeight="1">
      <c r="A31" s="11"/>
      <c r="B31" s="11"/>
      <c r="C31" s="11"/>
      <c r="D31" s="11"/>
    </row>
    <row r="32" spans="1:23" ht="30" customHeight="1">
      <c r="A32" s="12" t="s">
        <v>69</v>
      </c>
      <c r="B32" s="13">
        <f>ROWS(A7:A26)</f>
        <v>20</v>
      </c>
      <c r="C32" s="14"/>
      <c r="D32" s="14"/>
      <c r="G32" s="29" t="s">
        <v>70</v>
      </c>
      <c r="H32" s="30">
        <f>Hilfstabelle!B2</f>
        <v>2</v>
      </c>
    </row>
    <row r="33" spans="1:8" ht="30" customHeight="1">
      <c r="A33" s="15" t="s">
        <v>32</v>
      </c>
      <c r="B33" s="16">
        <f>SUM(C7:C26)</f>
        <v>2653</v>
      </c>
      <c r="C33" s="14"/>
      <c r="D33" s="14"/>
      <c r="G33" s="31" t="s">
        <v>33</v>
      </c>
      <c r="H33" s="83">
        <f>IF(B32 &gt;= Hilfstabelle!A10, Hilfstabelle!C10, IF(B32 &gt;= Hilfstabelle!A9, Hilfstabelle!C9, IF(B32 &gt;= Hilfstabelle!A8, Hilfstabelle!C8, IF(B32 &gt;= Hilfstabelle!A7, Hilfstabelle!C7, Hilfstabelle!C6))))</f>
        <v>80</v>
      </c>
    </row>
    <row r="34" spans="1:8" ht="30" customHeight="1">
      <c r="G34" s="31" t="s">
        <v>34</v>
      </c>
      <c r="H34" s="32">
        <f>B32*H32</f>
        <v>40</v>
      </c>
    </row>
    <row r="35" spans="1:8" ht="30" customHeight="1">
      <c r="G35" s="31" t="s">
        <v>35</v>
      </c>
      <c r="H35" s="32">
        <f>H33-H34</f>
        <v>40</v>
      </c>
    </row>
    <row r="36" spans="1:8" ht="30" customHeight="1">
      <c r="G36" s="33" t="s">
        <v>36</v>
      </c>
      <c r="H36" s="32">
        <f>Hilfstabelle!B3</f>
        <v>6</v>
      </c>
    </row>
    <row r="37" spans="1:8" ht="30" customHeight="1">
      <c r="G37" s="34" t="s">
        <v>37</v>
      </c>
      <c r="H37" s="35">
        <f>B$33 / H$35</f>
        <v>66.325000000000003</v>
      </c>
    </row>
    <row r="38" spans="1:8" ht="30" customHeight="1">
      <c r="G38" s="36" t="s">
        <v>38</v>
      </c>
      <c r="H38" s="37">
        <f>SMALL(K7:K26, COUNT(K7:K26)-H$46+1)</f>
        <v>0.44741801733886155</v>
      </c>
    </row>
    <row r="39" spans="1:8" ht="5.25" customHeight="1">
      <c r="G39" s="39"/>
      <c r="H39" s="40"/>
    </row>
    <row r="40" spans="1:8" ht="5.25" customHeight="1">
      <c r="G40" s="39"/>
      <c r="H40" s="40"/>
    </row>
    <row r="41" spans="1:8" ht="5.25" customHeight="1">
      <c r="G41" s="11"/>
      <c r="H41" s="11"/>
    </row>
    <row r="42" spans="1:8" ht="18" customHeight="1">
      <c r="G42" s="38" t="s">
        <v>39</v>
      </c>
      <c r="H42" s="11"/>
    </row>
    <row r="43" spans="1:8" ht="8.25" customHeight="1">
      <c r="G43" s="38"/>
      <c r="H43" s="11"/>
    </row>
    <row r="44" spans="1:8" ht="30" customHeight="1">
      <c r="G44" s="41" t="s">
        <v>40</v>
      </c>
      <c r="H44" s="42">
        <f>B32*H32</f>
        <v>40</v>
      </c>
    </row>
    <row r="45" spans="1:8" ht="30">
      <c r="G45" s="31" t="s">
        <v>41</v>
      </c>
      <c r="H45" s="32">
        <f>SUM(H7:H26)</f>
        <v>31</v>
      </c>
    </row>
    <row r="46" spans="1:8" ht="30">
      <c r="G46" s="31" t="s">
        <v>42</v>
      </c>
      <c r="H46" s="32">
        <f>SUM(K7:K26)</f>
        <v>8.9999999999999982</v>
      </c>
    </row>
    <row r="47" spans="1:8" ht="45">
      <c r="G47" s="31" t="s">
        <v>43</v>
      </c>
      <c r="H47" s="32">
        <f>SUM(I7:I26)</f>
        <v>71</v>
      </c>
    </row>
    <row r="48" spans="1:8" ht="45">
      <c r="G48" s="31" t="s">
        <v>44</v>
      </c>
      <c r="H48" s="32">
        <f>SUM(N7:N26)</f>
        <v>80</v>
      </c>
    </row>
    <row r="49" spans="7:8" ht="45">
      <c r="G49" s="31" t="s">
        <v>45</v>
      </c>
      <c r="H49" s="32">
        <f>SUM(Q7:Q26)</f>
        <v>79</v>
      </c>
    </row>
    <row r="50" spans="7:8" ht="30">
      <c r="G50" s="43" t="s">
        <v>46</v>
      </c>
      <c r="H50" s="44">
        <f>H33-H49</f>
        <v>1</v>
      </c>
    </row>
  </sheetData>
  <sheetProtection sheet="1" objects="1" scenarios="1"/>
  <conditionalFormatting sqref="Q7:Q26">
    <cfRule type="cellIs" dxfId="67" priority="5" operator="equal">
      <formula>$H$36</formula>
    </cfRule>
  </conditionalFormatting>
  <conditionalFormatting sqref="H37 H35">
    <cfRule type="cellIs" dxfId="66" priority="4" operator="lessThan">
      <formula>0</formula>
    </cfRule>
  </conditionalFormatting>
  <conditionalFormatting sqref="W7:W26">
    <cfRule type="cellIs" dxfId="65" priority="1" operator="lessThan">
      <formula>0</formula>
    </cfRule>
  </conditionalFormatting>
  <conditionalFormatting sqref="W7:W26">
    <cfRule type="cellIs" dxfId="64" priority="2" operator="greaterThan">
      <formula>0</formula>
    </cfRule>
  </conditionalFormatting>
  <printOptions horizontalCentered="1" verticalCentered="1"/>
  <pageMargins left="0.25" right="0.25" top="0.75" bottom="0.75" header="0.3" footer="0.3"/>
  <pageSetup paperSize="8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70AB5-836E-4969-AA19-9D393F534B91}">
  <sheetPr>
    <pageSetUpPr fitToPage="1"/>
  </sheetPr>
  <dimension ref="A1:W36"/>
  <sheetViews>
    <sheetView workbookViewId="0">
      <selection activeCell="K7" sqref="K7"/>
    </sheetView>
  </sheetViews>
  <sheetFormatPr defaultColWidth="9.140625" defaultRowHeight="14.25"/>
  <cols>
    <col min="1" max="1" width="30.7109375" style="5" customWidth="1"/>
    <col min="2" max="2" width="12.7109375" style="5" customWidth="1"/>
    <col min="3" max="3" width="25.7109375" style="5" customWidth="1"/>
    <col min="4" max="4" width="16.7109375" style="5" customWidth="1"/>
    <col min="5" max="5" width="20.7109375" style="5" customWidth="1"/>
    <col min="6" max="6" width="5.7109375" style="5" customWidth="1"/>
    <col min="7" max="9" width="20.7109375" style="5" customWidth="1"/>
    <col min="10" max="10" width="5.7109375" style="5" customWidth="1"/>
    <col min="11" max="12" width="20.7109375" style="5" customWidth="1"/>
    <col min="13" max="13" width="5.7109375" style="5" customWidth="1"/>
    <col min="14" max="15" width="20.7109375" style="5" customWidth="1"/>
    <col min="16" max="16" width="5.7109375" style="5" customWidth="1"/>
    <col min="17" max="18" width="20.7109375" style="5" customWidth="1"/>
    <col min="19" max="19" width="10.7109375" style="5" customWidth="1"/>
    <col min="20" max="21" width="20.7109375" style="5" customWidth="1"/>
    <col min="22" max="22" width="5.7109375" style="5" customWidth="1"/>
    <col min="23" max="23" width="20.7109375" style="5" customWidth="1"/>
    <col min="24" max="16384" width="9.140625" style="5"/>
  </cols>
  <sheetData>
    <row r="1" spans="1:23" ht="15"/>
    <row r="2" spans="1:23" ht="21">
      <c r="A2" s="4" t="s">
        <v>18</v>
      </c>
      <c r="B2" s="4"/>
    </row>
    <row r="3" spans="1:23" ht="21">
      <c r="A3" s="4"/>
    </row>
    <row r="4" spans="1:23" s="7" customFormat="1" ht="18" customHeight="1">
      <c r="A4" s="6" t="s">
        <v>1</v>
      </c>
      <c r="G4" s="6" t="s">
        <v>2</v>
      </c>
    </row>
    <row r="5" spans="1:23" ht="8.25" customHeight="1"/>
    <row r="6" spans="1:23" s="11" customFormat="1" ht="30" customHeight="1">
      <c r="A6" s="85" t="s">
        <v>47</v>
      </c>
      <c r="B6" s="71" t="s">
        <v>1</v>
      </c>
      <c r="C6" s="72" t="s">
        <v>4</v>
      </c>
      <c r="D6" s="72" t="s">
        <v>5</v>
      </c>
      <c r="E6" s="73" t="s">
        <v>48</v>
      </c>
      <c r="G6" s="50" t="s">
        <v>7</v>
      </c>
      <c r="H6" s="57" t="s">
        <v>8</v>
      </c>
      <c r="I6" s="87" t="s">
        <v>9</v>
      </c>
      <c r="K6" s="50" t="s">
        <v>10</v>
      </c>
      <c r="L6" s="51" t="s">
        <v>11</v>
      </c>
      <c r="N6" s="50" t="s">
        <v>12</v>
      </c>
      <c r="O6" s="51" t="s">
        <v>13</v>
      </c>
      <c r="Q6" s="50" t="s">
        <v>14</v>
      </c>
      <c r="R6" s="51" t="s">
        <v>13</v>
      </c>
      <c r="T6" s="110" t="s">
        <v>15</v>
      </c>
      <c r="U6" s="111" t="s">
        <v>13</v>
      </c>
      <c r="W6" s="113" t="s">
        <v>16</v>
      </c>
    </row>
    <row r="7" spans="1:23" ht="18" customHeight="1">
      <c r="A7" s="88" t="s">
        <v>18</v>
      </c>
      <c r="B7" s="76">
        <f>SUM(C7:D7)</f>
        <v>373</v>
      </c>
      <c r="C7" s="74" cm="1">
        <f t="array" ref="C7">_xlfn.XLOOKUP(1,
 ('Hilfstabelle-Ortsgruppen'!$B:$B=Ahlen!$A7)*
 ('Hilfstabelle-Ortsgruppen'!$A:$A=A$2),
 'Hilfstabelle-Ortsgruppen'!$C:$C)</f>
        <v>329</v>
      </c>
      <c r="D7" s="67" cm="1">
        <f t="array" ref="D7">_xlfn.XLOOKUP(1,
 ('Hilfstabelle-Ortsgruppen'!$B:$B=Ahlen!$A7)*
 ('Hilfstabelle-Ortsgruppen'!$A:$A=A$2),
 'Hilfstabelle-Ortsgruppen'!$D:$D)</f>
        <v>44</v>
      </c>
      <c r="E7" s="79">
        <f>B7/B$19</f>
        <v>0.45157384987893462</v>
      </c>
      <c r="G7" s="53">
        <f>H$18</f>
        <v>2</v>
      </c>
      <c r="H7" s="54">
        <f>INT(C7/H$23)</f>
        <v>7</v>
      </c>
      <c r="I7" s="86">
        <f>SUM(G7:H7)</f>
        <v>9</v>
      </c>
      <c r="K7" s="58">
        <f>(C7/H$23)-H7</f>
        <v>0.16949152542372925</v>
      </c>
      <c r="L7" s="59">
        <f>IF(K7&gt;=H$24,1,0)</f>
        <v>0</v>
      </c>
      <c r="N7" s="47">
        <f>SUM(I7,L7)</f>
        <v>9</v>
      </c>
      <c r="O7" s="48">
        <f>N7/H$33</f>
        <v>0.32142857142857145</v>
      </c>
      <c r="Q7" s="61">
        <f>IF(N7&gt;=H$22,H$22,N7)</f>
        <v>6</v>
      </c>
      <c r="R7" s="48">
        <f>Q7/H$35</f>
        <v>0.22222222222222221</v>
      </c>
      <c r="T7" s="108" cm="1">
        <f t="array" ref="T7">_xlfn.XLOOKUP(1,
 ('Hilfstabelle-Ortsgruppen'!$B:$B=Ahlen!$A7)*
 ('Hilfstabelle-Ortsgruppen'!$A:$A=A$2),
 'Hilfstabelle-Ortsgruppen'!$G:$G)</f>
        <v>6</v>
      </c>
      <c r="U7" s="109">
        <f>T7 / $T$16</f>
        <v>0.21428571428571427</v>
      </c>
      <c r="W7" s="112">
        <f>Q7-T7</f>
        <v>0</v>
      </c>
    </row>
    <row r="8" spans="1:23" ht="18" customHeight="1">
      <c r="A8" s="89" t="s">
        <v>71</v>
      </c>
      <c r="B8" s="77">
        <f t="shared" ref="B8:B12" si="0">SUM(C8:D8)</f>
        <v>209</v>
      </c>
      <c r="C8" s="75" cm="1">
        <f t="array" ref="C8">_xlfn.XLOOKUP(1,
 ('Hilfstabelle-Ortsgruppen'!$B:$B=Ahlen!$A8)*
 ('Hilfstabelle-Ortsgruppen'!$A:$A=A$2),
 'Hilfstabelle-Ortsgruppen'!$C:$C)</f>
        <v>209</v>
      </c>
      <c r="D8" s="8" cm="1">
        <f t="array" ref="D8">_xlfn.XLOOKUP(1,
 ('Hilfstabelle-Ortsgruppen'!$B:$B=Ahlen!$A8)*
 ('Hilfstabelle-Ortsgruppen'!$A:$A=A$2),
 'Hilfstabelle-Ortsgruppen'!$D:$D)</f>
        <v>0</v>
      </c>
      <c r="E8" s="80">
        <f>B8/B$19</f>
        <v>0.25302663438256656</v>
      </c>
      <c r="G8" s="24">
        <f>H$18</f>
        <v>2</v>
      </c>
      <c r="H8" s="55">
        <f>INT(C8/H$23)</f>
        <v>4</v>
      </c>
      <c r="I8" s="65">
        <f t="shared" ref="I8:I12" si="1">SUM(G8:H8)</f>
        <v>6</v>
      </c>
      <c r="K8" s="45">
        <f>(C8/H$23)-H8</f>
        <v>0.55447941888619923</v>
      </c>
      <c r="L8" s="18">
        <f>IF(K8&gt;=H$24,1,0)</f>
        <v>1</v>
      </c>
      <c r="N8" s="17">
        <f t="shared" ref="N8:N12" si="2">SUM(I8,L8)</f>
        <v>7</v>
      </c>
      <c r="O8" s="46">
        <f>N8/H$33</f>
        <v>0.25</v>
      </c>
      <c r="Q8" s="62">
        <f>IF(N8&gt;=H$22,H$22,N8)</f>
        <v>6</v>
      </c>
      <c r="R8" s="46">
        <f>Q8/H$35</f>
        <v>0.22222222222222221</v>
      </c>
      <c r="T8" s="106" cm="1">
        <f t="array" ref="T8">_xlfn.XLOOKUP(1,
 ('Hilfstabelle-Ortsgruppen'!$B:$B=Ahlen!$A8)*
 ('Hilfstabelle-Ortsgruppen'!$A:$A=A$2),
 'Hilfstabelle-Ortsgruppen'!$G:$G)</f>
        <v>6</v>
      </c>
      <c r="U8" s="99">
        <f t="shared" ref="U8:U12" si="3">T8 / $T$16</f>
        <v>0.21428571428571427</v>
      </c>
      <c r="W8" s="103">
        <f t="shared" ref="W8:W26" si="4">Q8-T8</f>
        <v>0</v>
      </c>
    </row>
    <row r="9" spans="1:23" ht="18" customHeight="1">
      <c r="A9" s="89" t="s">
        <v>72</v>
      </c>
      <c r="B9" s="77">
        <f t="shared" si="0"/>
        <v>63</v>
      </c>
      <c r="C9" s="75" cm="1">
        <f t="array" ref="C9">_xlfn.XLOOKUP(1,
 ('Hilfstabelle-Ortsgruppen'!$B:$B=Ahlen!$A9)*
 ('Hilfstabelle-Ortsgruppen'!$A:$A=A$2),
 'Hilfstabelle-Ortsgruppen'!$C:$C)</f>
        <v>59</v>
      </c>
      <c r="D9" s="8" cm="1">
        <f t="array" ref="D9">_xlfn.XLOOKUP(1,
 ('Hilfstabelle-Ortsgruppen'!$B:$B=Ahlen!$A9)*
 ('Hilfstabelle-Ortsgruppen'!$A:$A=A$2),
 'Hilfstabelle-Ortsgruppen'!$D:$D)</f>
        <v>4</v>
      </c>
      <c r="E9" s="80">
        <f>B9/B$19</f>
        <v>7.6271186440677971E-2</v>
      </c>
      <c r="G9" s="24">
        <f>H$18</f>
        <v>2</v>
      </c>
      <c r="H9" s="55">
        <f>INT(C9/H$23)</f>
        <v>1</v>
      </c>
      <c r="I9" s="65">
        <f t="shared" si="1"/>
        <v>3</v>
      </c>
      <c r="K9" s="45">
        <f>(C9/H$23)-H9</f>
        <v>0.28571428571428581</v>
      </c>
      <c r="L9" s="18">
        <f>IF(K9&gt;=H$24,1,0)</f>
        <v>0</v>
      </c>
      <c r="N9" s="17">
        <f t="shared" si="2"/>
        <v>3</v>
      </c>
      <c r="O9" s="46">
        <f>N9/H$33</f>
        <v>0.10714285714285714</v>
      </c>
      <c r="Q9" s="62">
        <f>IF(N9&gt;=H$22,H$22,N9)</f>
        <v>3</v>
      </c>
      <c r="R9" s="46">
        <f>Q9/H$35</f>
        <v>0.1111111111111111</v>
      </c>
      <c r="T9" s="106" cm="1">
        <f t="array" ref="T9">_xlfn.XLOOKUP(1,
 ('Hilfstabelle-Ortsgruppen'!$B:$B=Ahlen!$A9)*
 ('Hilfstabelle-Ortsgruppen'!$A:$A=A$2),
 'Hilfstabelle-Ortsgruppen'!$G:$G)</f>
        <v>4</v>
      </c>
      <c r="U9" s="99">
        <f t="shared" si="3"/>
        <v>0.14285714285714285</v>
      </c>
      <c r="W9" s="103">
        <f t="shared" si="4"/>
        <v>-1</v>
      </c>
    </row>
    <row r="10" spans="1:23" ht="18" customHeight="1">
      <c r="A10" s="89" t="s">
        <v>73</v>
      </c>
      <c r="B10" s="77">
        <f t="shared" si="0"/>
        <v>110</v>
      </c>
      <c r="C10" s="75" cm="1">
        <f t="array" ref="C10">_xlfn.XLOOKUP(1,
 ('Hilfstabelle-Ortsgruppen'!$B:$B=Ahlen!$A10)*
 ('Hilfstabelle-Ortsgruppen'!$A:$A=A$2),
 'Hilfstabelle-Ortsgruppen'!$C:$C)</f>
        <v>97</v>
      </c>
      <c r="D10" s="8" cm="1">
        <f t="array" ref="D10">_xlfn.XLOOKUP(1,
 ('Hilfstabelle-Ortsgruppen'!$B:$B=Ahlen!$A10)*
 ('Hilfstabelle-Ortsgruppen'!$A:$A=A$2),
 'Hilfstabelle-Ortsgruppen'!$D:$D)</f>
        <v>13</v>
      </c>
      <c r="E10" s="80">
        <f>B10/B$19</f>
        <v>0.13317191283292978</v>
      </c>
      <c r="G10" s="24">
        <f>H$18</f>
        <v>2</v>
      </c>
      <c r="H10" s="55">
        <f>INT(C10/H$23)</f>
        <v>2</v>
      </c>
      <c r="I10" s="65">
        <f t="shared" si="1"/>
        <v>4</v>
      </c>
      <c r="K10" s="45">
        <f>(C10/H$23)-H10</f>
        <v>0.11380145278450371</v>
      </c>
      <c r="L10" s="18">
        <f>IF(K10&gt;=H$24,1,0)</f>
        <v>0</v>
      </c>
      <c r="N10" s="17">
        <f t="shared" si="2"/>
        <v>4</v>
      </c>
      <c r="O10" s="46">
        <f>N10/H$33</f>
        <v>0.14285714285714285</v>
      </c>
      <c r="Q10" s="62">
        <f>IF(N10&gt;=H$22,H$22,N10)</f>
        <v>4</v>
      </c>
      <c r="R10" s="46">
        <f>Q10/H$35</f>
        <v>0.14814814814814814</v>
      </c>
      <c r="T10" s="106" cm="1">
        <f t="array" ref="T10">_xlfn.XLOOKUP(1,
 ('Hilfstabelle-Ortsgruppen'!$B:$B=Ahlen!$A10)*
 ('Hilfstabelle-Ortsgruppen'!$A:$A=A$2),
 'Hilfstabelle-Ortsgruppen'!$G:$G)</f>
        <v>4</v>
      </c>
      <c r="U10" s="99">
        <f t="shared" si="3"/>
        <v>0.14285714285714285</v>
      </c>
      <c r="W10" s="103">
        <f t="shared" si="4"/>
        <v>0</v>
      </c>
    </row>
    <row r="11" spans="1:23" ht="18" customHeight="1">
      <c r="A11" s="89" t="s">
        <v>74</v>
      </c>
      <c r="B11" s="77">
        <f t="shared" si="0"/>
        <v>72</v>
      </c>
      <c r="C11" s="75" cm="1">
        <f t="array" ref="C11">_xlfn.XLOOKUP(1,
 ('Hilfstabelle-Ortsgruppen'!$B:$B=Ahlen!$A11)*
 ('Hilfstabelle-Ortsgruppen'!$A:$A=A$2),
 'Hilfstabelle-Ortsgruppen'!$C:$C)</f>
        <v>72</v>
      </c>
      <c r="D11" s="8" cm="1">
        <f t="array" ref="D11">_xlfn.XLOOKUP(1,
 ('Hilfstabelle-Ortsgruppen'!$B:$B=Ahlen!$A11)*
 ('Hilfstabelle-Ortsgruppen'!$A:$A=A$2),
 'Hilfstabelle-Ortsgruppen'!$D:$D)</f>
        <v>0</v>
      </c>
      <c r="E11" s="80">
        <f>B11/B$19</f>
        <v>8.7167070217917669E-2</v>
      </c>
      <c r="G11" s="24">
        <f>H$18</f>
        <v>2</v>
      </c>
      <c r="H11" s="55">
        <f>INT(C11/H$23)</f>
        <v>1</v>
      </c>
      <c r="I11" s="65">
        <f t="shared" si="1"/>
        <v>3</v>
      </c>
      <c r="K11" s="45">
        <f>(C11/H$23)-H11</f>
        <v>0.56900726392251832</v>
      </c>
      <c r="L11" s="18">
        <f>IF(K11&gt;=H$24,1,0)</f>
        <v>1</v>
      </c>
      <c r="N11" s="17">
        <f t="shared" si="2"/>
        <v>4</v>
      </c>
      <c r="O11" s="46">
        <f>N11/H$33</f>
        <v>0.14285714285714285</v>
      </c>
      <c r="Q11" s="62">
        <f>IF(N11&gt;=H$22,H$22,N11)</f>
        <v>4</v>
      </c>
      <c r="R11" s="46">
        <f>Q11/H$35</f>
        <v>0.14814814814814814</v>
      </c>
      <c r="T11" s="106" cm="1">
        <f t="array" ref="T11">_xlfn.XLOOKUP(1,
 ('Hilfstabelle-Ortsgruppen'!$B:$B=Ahlen!$A11)*
 ('Hilfstabelle-Ortsgruppen'!$A:$A=A$2),
 'Hilfstabelle-Ortsgruppen'!$G:$G)</f>
        <v>4</v>
      </c>
      <c r="U11" s="99">
        <f t="shared" si="3"/>
        <v>0.14285714285714285</v>
      </c>
      <c r="W11" s="103">
        <f t="shared" si="4"/>
        <v>0</v>
      </c>
    </row>
    <row r="12" spans="1:23" ht="18" customHeight="1">
      <c r="A12" s="90" t="s">
        <v>75</v>
      </c>
      <c r="B12" s="78">
        <f t="shared" si="0"/>
        <v>60</v>
      </c>
      <c r="C12" s="82" cm="1">
        <f t="array" ref="C12">_xlfn.XLOOKUP(1,
 ('Hilfstabelle-Ortsgruppen'!$B:$B=Ahlen!$A12)*
 ('Hilfstabelle-Ortsgruppen'!$A:$A=A$2),
 'Hilfstabelle-Ortsgruppen'!$C:$C)</f>
        <v>60</v>
      </c>
      <c r="D12" s="9" cm="1">
        <f t="array" ref="D12">_xlfn.XLOOKUP(1,
 ('Hilfstabelle-Ortsgruppen'!$B:$B=Ahlen!$A12)*
 ('Hilfstabelle-Ortsgruppen'!$A:$A=A$2),
 'Hilfstabelle-Ortsgruppen'!$D:$D)</f>
        <v>0</v>
      </c>
      <c r="E12" s="81">
        <f>B12/B$19</f>
        <v>7.2639225181598058E-2</v>
      </c>
      <c r="G12" s="28">
        <f>H$18</f>
        <v>2</v>
      </c>
      <c r="H12" s="56">
        <f>INT(C12/H$23)</f>
        <v>1</v>
      </c>
      <c r="I12" s="66">
        <f t="shared" si="1"/>
        <v>3</v>
      </c>
      <c r="K12" s="60">
        <f>(C12/H$23)-H12</f>
        <v>0.30750605326876523</v>
      </c>
      <c r="L12" s="20">
        <f>IF(K12&gt;=H$24,1,0)</f>
        <v>1</v>
      </c>
      <c r="N12" s="19">
        <f t="shared" si="2"/>
        <v>4</v>
      </c>
      <c r="O12" s="49">
        <f>N12/H$33</f>
        <v>0.14285714285714285</v>
      </c>
      <c r="Q12" s="63">
        <f>IF(N12&gt;=H$22,H$22,N12)</f>
        <v>4</v>
      </c>
      <c r="R12" s="49">
        <f>Q12/H$35</f>
        <v>0.14814814814814814</v>
      </c>
      <c r="T12" s="107" cm="1">
        <f t="array" ref="T12">_xlfn.XLOOKUP(1,
 ('Hilfstabelle-Ortsgruppen'!$B:$B=Ahlen!$A12)*
 ('Hilfstabelle-Ortsgruppen'!$A:$A=A$2),
 'Hilfstabelle-Ortsgruppen'!$G:$G)</f>
        <v>4</v>
      </c>
      <c r="U12" s="100">
        <f t="shared" si="3"/>
        <v>0.14285714285714285</v>
      </c>
      <c r="W12" s="104">
        <f t="shared" si="4"/>
        <v>0</v>
      </c>
    </row>
    <row r="13" spans="1:23" ht="5.25" customHeight="1">
      <c r="T13" s="114"/>
      <c r="U13" s="115"/>
    </row>
    <row r="14" spans="1:23" ht="5.25" customHeight="1">
      <c r="T14" s="114"/>
      <c r="U14" s="115"/>
    </row>
    <row r="15" spans="1:23" ht="5.25" customHeight="1">
      <c r="T15" s="114"/>
      <c r="U15" s="115"/>
    </row>
    <row r="16" spans="1:23" ht="18" customHeight="1">
      <c r="A16" s="10" t="s">
        <v>28</v>
      </c>
      <c r="B16" s="11"/>
      <c r="C16" s="11"/>
      <c r="D16" s="11"/>
      <c r="G16" s="23" t="s">
        <v>29</v>
      </c>
      <c r="K16" s="52"/>
      <c r="N16" s="122">
        <f>SUM(N7:N12)</f>
        <v>31</v>
      </c>
      <c r="Q16" s="122">
        <f>SUM(Q7:Q12)</f>
        <v>27</v>
      </c>
      <c r="T16" s="122">
        <f>SUM(T7:T12)</f>
        <v>28</v>
      </c>
      <c r="U16" s="115"/>
      <c r="W16" s="122">
        <f>Q16-T16</f>
        <v>-1</v>
      </c>
    </row>
    <row r="17" spans="1:21" ht="8.25" customHeight="1">
      <c r="A17" s="11"/>
      <c r="B17" s="11"/>
      <c r="C17" s="11"/>
      <c r="D17" s="11"/>
      <c r="T17" s="114"/>
      <c r="U17" s="115"/>
    </row>
    <row r="18" spans="1:21" ht="30" customHeight="1">
      <c r="A18" s="12" t="s">
        <v>69</v>
      </c>
      <c r="B18" s="13">
        <f>ROWS(A7:A12)</f>
        <v>6</v>
      </c>
      <c r="C18" s="14"/>
      <c r="D18" s="14"/>
      <c r="G18" s="29" t="s">
        <v>70</v>
      </c>
      <c r="H18" s="30">
        <f>Hilfstabelle!B2</f>
        <v>2</v>
      </c>
      <c r="T18" s="114"/>
      <c r="U18" s="115"/>
    </row>
    <row r="19" spans="1:21" ht="30" customHeight="1">
      <c r="A19" s="15" t="s">
        <v>32</v>
      </c>
      <c r="B19" s="16">
        <f>SUM(C7:C12)</f>
        <v>826</v>
      </c>
      <c r="C19" s="14"/>
      <c r="D19" s="14"/>
      <c r="G19" s="31" t="s">
        <v>33</v>
      </c>
      <c r="H19" s="83">
        <f>IF(B18 &gt;= Hilfstabelle!A10, Hilfstabelle!C10, IF(B18 &gt;= Hilfstabelle!A9, Hilfstabelle!C9, IF(B18 &gt;= Hilfstabelle!A8, Hilfstabelle!C8, IF(B18 &gt;= Hilfstabelle!A7, Hilfstabelle!C7, Hilfstabelle!C6))))</f>
        <v>30</v>
      </c>
      <c r="T19" s="114"/>
      <c r="U19" s="115"/>
    </row>
    <row r="20" spans="1:21" ht="30" customHeight="1">
      <c r="G20" s="31" t="s">
        <v>34</v>
      </c>
      <c r="H20" s="32">
        <f>B18*H18</f>
        <v>12</v>
      </c>
      <c r="T20" s="114"/>
      <c r="U20" s="115"/>
    </row>
    <row r="21" spans="1:21" ht="30" customHeight="1">
      <c r="G21" s="31" t="s">
        <v>35</v>
      </c>
      <c r="H21" s="32">
        <f>H19-H20</f>
        <v>18</v>
      </c>
      <c r="T21" s="114"/>
      <c r="U21" s="115"/>
    </row>
    <row r="22" spans="1:21" ht="30" customHeight="1">
      <c r="G22" s="33" t="s">
        <v>36</v>
      </c>
      <c r="H22" s="32">
        <f>Hilfstabelle!B3</f>
        <v>6</v>
      </c>
      <c r="T22" s="114"/>
      <c r="U22" s="115"/>
    </row>
    <row r="23" spans="1:21" ht="30" customHeight="1">
      <c r="G23" s="34" t="s">
        <v>37</v>
      </c>
      <c r="H23" s="35">
        <f>B$19 / H$21</f>
        <v>45.888888888888886</v>
      </c>
      <c r="T23" s="114"/>
      <c r="U23" s="115"/>
    </row>
    <row r="24" spans="1:21" ht="30" customHeight="1">
      <c r="G24" s="36" t="s">
        <v>38</v>
      </c>
      <c r="H24" s="37">
        <f>SMALL(K7:K12, COUNT(K7:K12)-H$32+1)</f>
        <v>0.30750605326876523</v>
      </c>
      <c r="T24" s="114"/>
      <c r="U24" s="115"/>
    </row>
    <row r="25" spans="1:21" ht="5.25" customHeight="1">
      <c r="G25" s="39"/>
      <c r="H25" s="40"/>
      <c r="T25" s="114"/>
      <c r="U25" s="115"/>
    </row>
    <row r="26" spans="1:21" ht="5.25" customHeight="1">
      <c r="G26" s="39"/>
      <c r="H26" s="40"/>
      <c r="T26" s="114"/>
      <c r="U26" s="115"/>
    </row>
    <row r="27" spans="1:21" ht="5.25" customHeight="1">
      <c r="G27" s="11"/>
      <c r="H27" s="11"/>
    </row>
    <row r="28" spans="1:21" ht="18" customHeight="1">
      <c r="G28" s="38" t="s">
        <v>39</v>
      </c>
      <c r="H28" s="11"/>
    </row>
    <row r="29" spans="1:21" ht="8.25" customHeight="1">
      <c r="G29" s="38"/>
      <c r="H29" s="11"/>
    </row>
    <row r="30" spans="1:21" ht="30" customHeight="1">
      <c r="G30" s="41" t="s">
        <v>40</v>
      </c>
      <c r="H30" s="42">
        <f>B18*H18</f>
        <v>12</v>
      </c>
    </row>
    <row r="31" spans="1:21" ht="30" customHeight="1">
      <c r="G31" s="31" t="s">
        <v>41</v>
      </c>
      <c r="H31" s="32">
        <f>SUM(H7:H12)</f>
        <v>16</v>
      </c>
    </row>
    <row r="32" spans="1:21" ht="30" customHeight="1">
      <c r="G32" s="31" t="s">
        <v>42</v>
      </c>
      <c r="H32" s="32">
        <f>SUM(K7:K12)</f>
        <v>2.0000000000000018</v>
      </c>
    </row>
    <row r="33" spans="7:8" ht="45" customHeight="1">
      <c r="G33" s="31" t="s">
        <v>43</v>
      </c>
      <c r="H33" s="32">
        <f>SUM(I7:I12)</f>
        <v>28</v>
      </c>
    </row>
    <row r="34" spans="7:8" ht="45" customHeight="1">
      <c r="G34" s="31" t="s">
        <v>44</v>
      </c>
      <c r="H34" s="32">
        <f>SUM(N7:N12)</f>
        <v>31</v>
      </c>
    </row>
    <row r="35" spans="7:8" ht="45" customHeight="1">
      <c r="G35" s="31" t="s">
        <v>45</v>
      </c>
      <c r="H35" s="32">
        <f>SUM(Q7:Q12)</f>
        <v>27</v>
      </c>
    </row>
    <row r="36" spans="7:8" ht="30" customHeight="1">
      <c r="G36" s="43" t="s">
        <v>46</v>
      </c>
      <c r="H36" s="44">
        <f>H19-H35</f>
        <v>3</v>
      </c>
    </row>
  </sheetData>
  <sheetProtection sheet="1" objects="1" scenarios="1"/>
  <conditionalFormatting sqref="Q7:Q12">
    <cfRule type="cellIs" dxfId="63" priority="4" operator="equal">
      <formula>$H$22</formula>
    </cfRule>
  </conditionalFormatting>
  <conditionalFormatting sqref="H21 H23">
    <cfRule type="cellIs" dxfId="62" priority="3" operator="lessThan">
      <formula>0</formula>
    </cfRule>
  </conditionalFormatting>
  <conditionalFormatting sqref="W7:W12">
    <cfRule type="cellIs" dxfId="61" priority="1" operator="lessThan">
      <formula>0</formula>
    </cfRule>
  </conditionalFormatting>
  <conditionalFormatting sqref="W7:W12">
    <cfRule type="cellIs" dxfId="60" priority="2" operator="greaterThan">
      <formula>0</formula>
    </cfRule>
  </conditionalFormatting>
  <printOptions horizontalCentered="1" verticalCentered="1"/>
  <pageMargins left="0.7" right="0.7" top="0.75" bottom="0.75" header="0.3" footer="0.3"/>
  <pageSetup paperSize="8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89B85-0A4B-4C18-85BB-277B5CFAA4A5}">
  <sheetPr>
    <pageSetUpPr fitToPage="1"/>
  </sheetPr>
  <dimension ref="A1:W40"/>
  <sheetViews>
    <sheetView topLeftCell="A5" workbookViewId="0">
      <selection activeCell="B22" sqref="B22"/>
    </sheetView>
  </sheetViews>
  <sheetFormatPr defaultColWidth="9.140625" defaultRowHeight="14.25"/>
  <cols>
    <col min="1" max="1" width="30.7109375" style="5" customWidth="1"/>
    <col min="2" max="2" width="12.7109375" style="5" customWidth="1"/>
    <col min="3" max="3" width="25.7109375" style="5" customWidth="1"/>
    <col min="4" max="4" width="16.7109375" style="5" customWidth="1"/>
    <col min="5" max="5" width="20.7109375" style="5" customWidth="1"/>
    <col min="6" max="6" width="5.7109375" style="5" customWidth="1"/>
    <col min="7" max="9" width="20.7109375" style="5" customWidth="1"/>
    <col min="10" max="10" width="5.7109375" style="5" customWidth="1"/>
    <col min="11" max="12" width="20.7109375" style="5" customWidth="1"/>
    <col min="13" max="13" width="5.7109375" style="5" customWidth="1"/>
    <col min="14" max="15" width="20.7109375" style="5" customWidth="1"/>
    <col min="16" max="16" width="5.7109375" style="5" customWidth="1"/>
    <col min="17" max="18" width="20.7109375" style="5" customWidth="1"/>
    <col min="19" max="19" width="10.7109375" style="5" customWidth="1"/>
    <col min="20" max="21" width="20.7109375" style="5" customWidth="1"/>
    <col min="22" max="22" width="5.7109375" style="5" customWidth="1"/>
    <col min="23" max="23" width="20.7109375" style="5" customWidth="1"/>
    <col min="24" max="16384" width="9.140625" style="5"/>
  </cols>
  <sheetData>
    <row r="1" spans="1:23" ht="15"/>
    <row r="2" spans="1:23" ht="21">
      <c r="A2" s="4" t="s">
        <v>19</v>
      </c>
      <c r="B2" s="4"/>
    </row>
    <row r="3" spans="1:23" ht="21">
      <c r="A3" s="4"/>
    </row>
    <row r="4" spans="1:23" s="7" customFormat="1" ht="18" customHeight="1">
      <c r="A4" s="6" t="s">
        <v>1</v>
      </c>
      <c r="G4" s="6" t="s">
        <v>2</v>
      </c>
    </row>
    <row r="5" spans="1:23" ht="8.25" customHeight="1"/>
    <row r="6" spans="1:23" s="11" customFormat="1" ht="30" customHeight="1">
      <c r="A6" s="85" t="s">
        <v>47</v>
      </c>
      <c r="B6" s="71" t="s">
        <v>1</v>
      </c>
      <c r="C6" s="72" t="s">
        <v>4</v>
      </c>
      <c r="D6" s="72" t="s">
        <v>5</v>
      </c>
      <c r="E6" s="73" t="s">
        <v>48</v>
      </c>
      <c r="G6" s="50" t="s">
        <v>7</v>
      </c>
      <c r="H6" s="57" t="s">
        <v>8</v>
      </c>
      <c r="I6" s="87" t="s">
        <v>9</v>
      </c>
      <c r="K6" s="50" t="s">
        <v>10</v>
      </c>
      <c r="L6" s="51" t="s">
        <v>11</v>
      </c>
      <c r="N6" s="50" t="s">
        <v>12</v>
      </c>
      <c r="O6" s="51" t="s">
        <v>13</v>
      </c>
      <c r="Q6" s="50" t="s">
        <v>14</v>
      </c>
      <c r="R6" s="51" t="s">
        <v>13</v>
      </c>
      <c r="T6" s="110" t="s">
        <v>15</v>
      </c>
      <c r="U6" s="111" t="s">
        <v>13</v>
      </c>
      <c r="W6" s="113" t="s">
        <v>16</v>
      </c>
    </row>
    <row r="7" spans="1:23" ht="18" customHeight="1">
      <c r="A7" s="88" t="s">
        <v>19</v>
      </c>
      <c r="B7" s="76">
        <f>SUM(C7:D7)</f>
        <v>155</v>
      </c>
      <c r="C7" s="74" cm="1">
        <f t="array" ref="C7">_xlfn.XLOOKUP(1,
 ('Hilfstabelle-Ortsgruppen'!$B:$B=Beckum!$A7)*
 ('Hilfstabelle-Ortsgruppen'!$A:$A=A$2),
 'Hilfstabelle-Ortsgruppen'!$C:$C)</f>
        <v>155</v>
      </c>
      <c r="D7" s="67" cm="1">
        <f t="array" ref="D7">_xlfn.XLOOKUP(1,
 ('Hilfstabelle-Ortsgruppen'!$B:$B=Beckum!$A7)*
 ('Hilfstabelle-Ortsgruppen'!$A:$A=A$2),
 'Hilfstabelle-Ortsgruppen'!$D:$D)</f>
        <v>0</v>
      </c>
      <c r="E7" s="79">
        <f>B7/B$22</f>
        <v>0.10251322751322751</v>
      </c>
      <c r="G7" s="53">
        <f>H$21</f>
        <v>2</v>
      </c>
      <c r="H7" s="54">
        <f>INT(C7/H$26)</f>
        <v>2</v>
      </c>
      <c r="I7" s="86">
        <f>SUM(G7:H7)</f>
        <v>4</v>
      </c>
      <c r="K7" s="58">
        <f>(C7/H$26)-H7</f>
        <v>0.25529100529100512</v>
      </c>
      <c r="L7" s="59">
        <f>IF(K7&gt;=H$27,1,0)</f>
        <v>0</v>
      </c>
      <c r="N7" s="47">
        <f>SUM(I7,L7)</f>
        <v>4</v>
      </c>
      <c r="O7" s="48">
        <f>N7/H$36</f>
        <v>0.11428571428571428</v>
      </c>
      <c r="Q7" s="61">
        <f>IF(N7&gt;=H$25,H$25,N7)</f>
        <v>4</v>
      </c>
      <c r="R7" s="48">
        <f>Q7/H$38</f>
        <v>0.1</v>
      </c>
      <c r="T7" s="108" cm="1">
        <f t="array" ref="T7">_xlfn.XLOOKUP(1,
 ('Hilfstabelle-Ortsgruppen'!$B:$B=Beckum!$A7)*
 ('Hilfstabelle-Ortsgruppen'!$A:$A=A$2),
 'Hilfstabelle-Ortsgruppen'!$G:$G)</f>
        <v>6</v>
      </c>
      <c r="U7" s="109">
        <f>T7 / $T$19</f>
        <v>0.1111111111111111</v>
      </c>
      <c r="W7" s="112">
        <f>Q7-T7</f>
        <v>-2</v>
      </c>
    </row>
    <row r="8" spans="1:23" ht="18" customHeight="1">
      <c r="A8" s="89" t="s">
        <v>76</v>
      </c>
      <c r="B8" s="77">
        <f t="shared" ref="B8:B15" si="0">SUM(C8:D8)</f>
        <v>165</v>
      </c>
      <c r="C8" s="75" cm="1">
        <f t="array" ref="C8">_xlfn.XLOOKUP(1,
 ('Hilfstabelle-Ortsgruppen'!$B:$B=Beckum!$A8)*
 ('Hilfstabelle-Ortsgruppen'!$A:$A=A$2),
 'Hilfstabelle-Ortsgruppen'!$C:$C)</f>
        <v>136</v>
      </c>
      <c r="D8" s="8" cm="1">
        <f t="array" ref="D8">_xlfn.XLOOKUP(1,
 ('Hilfstabelle-Ortsgruppen'!$B:$B=Beckum!$A8)*
 ('Hilfstabelle-Ortsgruppen'!$A:$A=A$2),
 'Hilfstabelle-Ortsgruppen'!$D:$D)</f>
        <v>29</v>
      </c>
      <c r="E8" s="80">
        <f>B8/B$22</f>
        <v>0.10912698412698413</v>
      </c>
      <c r="G8" s="24">
        <f>H$21</f>
        <v>2</v>
      </c>
      <c r="H8" s="55">
        <f>INT(C8/H$26)</f>
        <v>1</v>
      </c>
      <c r="I8" s="65">
        <f t="shared" ref="I8:I15" si="1">SUM(G8:H8)</f>
        <v>3</v>
      </c>
      <c r="K8" s="45">
        <f>(C8/H$26)-H8</f>
        <v>0.97883597883597862</v>
      </c>
      <c r="L8" s="18">
        <f>IF(K8&gt;=H$27,1,0)</f>
        <v>1</v>
      </c>
      <c r="N8" s="17">
        <f t="shared" ref="N8:N15" si="2">SUM(I8,L8)</f>
        <v>4</v>
      </c>
      <c r="O8" s="46">
        <f>N8/H$36</f>
        <v>0.11428571428571428</v>
      </c>
      <c r="Q8" s="62">
        <f>IF(N8&gt;=H$25,H$25,N8)</f>
        <v>4</v>
      </c>
      <c r="R8" s="46">
        <f>Q8/H$38</f>
        <v>0.1</v>
      </c>
      <c r="T8" s="106" cm="1">
        <f t="array" ref="T8">_xlfn.XLOOKUP(1,
 ('Hilfstabelle-Ortsgruppen'!$B:$B=Beckum!$A8)*
 ('Hilfstabelle-Ortsgruppen'!$A:$A=A$2),
 'Hilfstabelle-Ortsgruppen'!$G:$G)</f>
        <v>6</v>
      </c>
      <c r="U8" s="99">
        <f>T8 / $T$19</f>
        <v>0.1111111111111111</v>
      </c>
      <c r="W8" s="103">
        <f t="shared" ref="W8:W15" si="3">Q8-T8</f>
        <v>-2</v>
      </c>
    </row>
    <row r="9" spans="1:23" ht="18" customHeight="1">
      <c r="A9" s="89" t="s">
        <v>77</v>
      </c>
      <c r="B9" s="77">
        <f t="shared" si="0"/>
        <v>272</v>
      </c>
      <c r="C9" s="75" cm="1">
        <f t="array" ref="C9">_xlfn.XLOOKUP(1,
 ('Hilfstabelle-Ortsgruppen'!$B:$B=Beckum!$A9)*
 ('Hilfstabelle-Ortsgruppen'!$A:$A=A$2),
 'Hilfstabelle-Ortsgruppen'!$C:$C)</f>
        <v>272</v>
      </c>
      <c r="D9" s="8" cm="1">
        <f t="array" ref="D9">_xlfn.XLOOKUP(1,
 ('Hilfstabelle-Ortsgruppen'!$B:$B=Beckum!$A9)*
 ('Hilfstabelle-Ortsgruppen'!$A:$A=A$2),
 'Hilfstabelle-Ortsgruppen'!$D:$D)</f>
        <v>0</v>
      </c>
      <c r="E9" s="80">
        <f>B9/B$22</f>
        <v>0.17989417989417988</v>
      </c>
      <c r="G9" s="24">
        <f>H$21</f>
        <v>2</v>
      </c>
      <c r="H9" s="55">
        <f>INT(C9/H$26)</f>
        <v>3</v>
      </c>
      <c r="I9" s="65">
        <f t="shared" si="1"/>
        <v>5</v>
      </c>
      <c r="K9" s="45">
        <f>(C9/H$26)-H9</f>
        <v>0.95767195767195723</v>
      </c>
      <c r="L9" s="18">
        <f>IF(K9&gt;=H$27,1,0)</f>
        <v>1</v>
      </c>
      <c r="N9" s="17">
        <f t="shared" si="2"/>
        <v>6</v>
      </c>
      <c r="O9" s="46">
        <f>N9/H$36</f>
        <v>0.17142857142857143</v>
      </c>
      <c r="Q9" s="62">
        <f>IF(N9&gt;=H$25,H$25,N9)</f>
        <v>6</v>
      </c>
      <c r="R9" s="46">
        <f>Q9/H$38</f>
        <v>0.15</v>
      </c>
      <c r="T9" s="106" cm="1">
        <f t="array" ref="T9">_xlfn.XLOOKUP(1,
 ('Hilfstabelle-Ortsgruppen'!$B:$B=Beckum!$A9)*
 ('Hilfstabelle-Ortsgruppen'!$A:$A=A$2),
 'Hilfstabelle-Ortsgruppen'!$G:$G)</f>
        <v>6</v>
      </c>
      <c r="U9" s="99">
        <f>T9 / $T$19</f>
        <v>0.1111111111111111</v>
      </c>
      <c r="W9" s="103">
        <f t="shared" si="3"/>
        <v>0</v>
      </c>
    </row>
    <row r="10" spans="1:23" ht="18" customHeight="1">
      <c r="A10" s="89" t="s">
        <v>78</v>
      </c>
      <c r="B10" s="77">
        <f t="shared" si="0"/>
        <v>121</v>
      </c>
      <c r="C10" s="75" cm="1">
        <f t="array" ref="C10">_xlfn.XLOOKUP(1,
 ('Hilfstabelle-Ortsgruppen'!$B:$B=Beckum!$A10)*
 ('Hilfstabelle-Ortsgruppen'!$A:$A=A$2),
 'Hilfstabelle-Ortsgruppen'!$C:$C)</f>
        <v>107</v>
      </c>
      <c r="D10" s="8" cm="1">
        <f t="array" ref="D10">_xlfn.XLOOKUP(1,
 ('Hilfstabelle-Ortsgruppen'!$B:$B=Beckum!$A10)*
 ('Hilfstabelle-Ortsgruppen'!$A:$A=A$2),
 'Hilfstabelle-Ortsgruppen'!$D:$D)</f>
        <v>14</v>
      </c>
      <c r="E10" s="80">
        <f>B10/B$22</f>
        <v>8.0026455026455029E-2</v>
      </c>
      <c r="G10" s="24">
        <f>H$21</f>
        <v>2</v>
      </c>
      <c r="H10" s="55">
        <f>INT(C10/H$26)</f>
        <v>1</v>
      </c>
      <c r="I10" s="65">
        <f t="shared" si="1"/>
        <v>3</v>
      </c>
      <c r="K10" s="45">
        <f>(C10/H$26)-H10</f>
        <v>0.55687830687830675</v>
      </c>
      <c r="L10" s="18">
        <f>IF(K10&gt;=H$27,1,0)</f>
        <v>0</v>
      </c>
      <c r="N10" s="17">
        <f t="shared" si="2"/>
        <v>3</v>
      </c>
      <c r="O10" s="46">
        <f>N10/H$36</f>
        <v>8.5714285714285715E-2</v>
      </c>
      <c r="Q10" s="62">
        <f>IF(N10&gt;=H$25,H$25,N10)</f>
        <v>3</v>
      </c>
      <c r="R10" s="46">
        <f>Q10/H$38</f>
        <v>7.4999999999999997E-2</v>
      </c>
      <c r="T10" s="106" cm="1">
        <f t="array" ref="T10">_xlfn.XLOOKUP(1,
 ('Hilfstabelle-Ortsgruppen'!$B:$B=Beckum!$A10)*
 ('Hilfstabelle-Ortsgruppen'!$A:$A=A$2),
 'Hilfstabelle-Ortsgruppen'!$G:$G)</f>
        <v>6</v>
      </c>
      <c r="U10" s="99">
        <f>T10 / $T$19</f>
        <v>0.1111111111111111</v>
      </c>
      <c r="W10" s="103">
        <f t="shared" si="3"/>
        <v>-3</v>
      </c>
    </row>
    <row r="11" spans="1:23" ht="18" customHeight="1">
      <c r="A11" s="89" t="s">
        <v>79</v>
      </c>
      <c r="B11" s="77">
        <f t="shared" si="0"/>
        <v>250</v>
      </c>
      <c r="C11" s="75" cm="1">
        <f t="array" ref="C11">_xlfn.XLOOKUP(1,
 ('Hilfstabelle-Ortsgruppen'!$B:$B=Beckum!$A11)*
 ('Hilfstabelle-Ortsgruppen'!$A:$A=A$2),
 'Hilfstabelle-Ortsgruppen'!$C:$C)</f>
        <v>218</v>
      </c>
      <c r="D11" s="8" cm="1">
        <f t="array" ref="D11">_xlfn.XLOOKUP(1,
 ('Hilfstabelle-Ortsgruppen'!$B:$B=Beckum!$A11)*
 ('Hilfstabelle-Ortsgruppen'!$A:$A=A$2),
 'Hilfstabelle-Ortsgruppen'!$D:$D)</f>
        <v>32</v>
      </c>
      <c r="E11" s="80">
        <f>B11/B$22</f>
        <v>0.16534391534391535</v>
      </c>
      <c r="G11" s="24">
        <f>H$21</f>
        <v>2</v>
      </c>
      <c r="H11" s="55">
        <f>INT(C11/H$26)</f>
        <v>3</v>
      </c>
      <c r="I11" s="65">
        <f t="shared" si="1"/>
        <v>5</v>
      </c>
      <c r="K11" s="45">
        <f>(C11/H$26)-H11</f>
        <v>0.17195767195767164</v>
      </c>
      <c r="L11" s="18">
        <f>IF(K11&gt;=H$27,1,0)</f>
        <v>0</v>
      </c>
      <c r="N11" s="17">
        <f t="shared" si="2"/>
        <v>5</v>
      </c>
      <c r="O11" s="46">
        <f>N11/H$36</f>
        <v>0.14285714285714285</v>
      </c>
      <c r="Q11" s="62">
        <f>IF(N11&gt;=H$25,H$25,N11)</f>
        <v>5</v>
      </c>
      <c r="R11" s="46">
        <f>Q11/H$38</f>
        <v>0.125</v>
      </c>
      <c r="T11" s="106" cm="1">
        <f t="array" ref="T11">_xlfn.XLOOKUP(1,
 ('Hilfstabelle-Ortsgruppen'!$B:$B=Beckum!$A11)*
 ('Hilfstabelle-Ortsgruppen'!$A:$A=A$2),
 'Hilfstabelle-Ortsgruppen'!$G:$G)</f>
        <v>6</v>
      </c>
      <c r="U11" s="99">
        <f>T11 / $T$19</f>
        <v>0.1111111111111111</v>
      </c>
      <c r="W11" s="103">
        <f t="shared" si="3"/>
        <v>-1</v>
      </c>
    </row>
    <row r="12" spans="1:23" ht="18" customHeight="1">
      <c r="A12" s="89" t="s">
        <v>80</v>
      </c>
      <c r="B12" s="77">
        <f t="shared" si="0"/>
        <v>163</v>
      </c>
      <c r="C12" s="75" cm="1">
        <f t="array" ref="C12">_xlfn.XLOOKUP(1,
 ('Hilfstabelle-Ortsgruppen'!$B:$B=Beckum!$A12)*
 ('Hilfstabelle-Ortsgruppen'!$A:$A=A$2),
 'Hilfstabelle-Ortsgruppen'!$C:$C)</f>
        <v>147</v>
      </c>
      <c r="D12" s="8" cm="1">
        <f t="array" ref="D12">_xlfn.XLOOKUP(1,
 ('Hilfstabelle-Ortsgruppen'!$B:$B=Beckum!$A12)*
 ('Hilfstabelle-Ortsgruppen'!$A:$A=A$2),
 'Hilfstabelle-Ortsgruppen'!$D:$D)</f>
        <v>16</v>
      </c>
      <c r="E12" s="80">
        <f>B12/B$22</f>
        <v>0.10780423280423281</v>
      </c>
      <c r="G12" s="24">
        <f>H$21</f>
        <v>2</v>
      </c>
      <c r="H12" s="55">
        <f>INT(C12/H$26)</f>
        <v>2</v>
      </c>
      <c r="I12" s="65">
        <f t="shared" si="1"/>
        <v>4</v>
      </c>
      <c r="K12" s="45">
        <f>(C12/H$26)-H12</f>
        <v>0.13888888888888884</v>
      </c>
      <c r="L12" s="18">
        <f>IF(K12&gt;=H$27,1,0)</f>
        <v>0</v>
      </c>
      <c r="N12" s="17">
        <f t="shared" si="2"/>
        <v>4</v>
      </c>
      <c r="O12" s="46">
        <f>N12/H$36</f>
        <v>0.11428571428571428</v>
      </c>
      <c r="Q12" s="62">
        <f>IF(N12&gt;=H$25,H$25,N12)</f>
        <v>4</v>
      </c>
      <c r="R12" s="46">
        <f>Q12/H$38</f>
        <v>0.1</v>
      </c>
      <c r="T12" s="106" cm="1">
        <f t="array" ref="T12">_xlfn.XLOOKUP(1,
 ('Hilfstabelle-Ortsgruppen'!$B:$B=Beckum!$A12)*
 ('Hilfstabelle-Ortsgruppen'!$A:$A=A$2),
 'Hilfstabelle-Ortsgruppen'!$G:$G)</f>
        <v>6</v>
      </c>
      <c r="U12" s="99">
        <f>T12 / $T$19</f>
        <v>0.1111111111111111</v>
      </c>
      <c r="W12" s="103">
        <f t="shared" si="3"/>
        <v>-2</v>
      </c>
    </row>
    <row r="13" spans="1:23" ht="18" customHeight="1">
      <c r="A13" s="89" t="s">
        <v>81</v>
      </c>
      <c r="B13" s="77">
        <f t="shared" si="0"/>
        <v>110</v>
      </c>
      <c r="C13" s="75" cm="1">
        <f t="array" ref="C13">_xlfn.XLOOKUP(1,
 ('Hilfstabelle-Ortsgruppen'!$B:$B=Beckum!$A13)*
 ('Hilfstabelle-Ortsgruppen'!$A:$A=A$2),
 'Hilfstabelle-Ortsgruppen'!$C:$C)</f>
        <v>110</v>
      </c>
      <c r="D13" s="8" cm="1">
        <f t="array" ref="D13">_xlfn.XLOOKUP(1,
 ('Hilfstabelle-Ortsgruppen'!$B:$B=Beckum!$A13)*
 ('Hilfstabelle-Ortsgruppen'!$A:$A=A$2),
 'Hilfstabelle-Ortsgruppen'!$D:$D)</f>
        <v>0</v>
      </c>
      <c r="E13" s="80">
        <f>B13/B$22</f>
        <v>7.2751322751322747E-2</v>
      </c>
      <c r="G13" s="24">
        <f>H$21</f>
        <v>2</v>
      </c>
      <c r="H13" s="55">
        <f>INT(C13/H$26)</f>
        <v>1</v>
      </c>
      <c r="I13" s="65">
        <f t="shared" si="1"/>
        <v>3</v>
      </c>
      <c r="K13" s="45">
        <f>(C13/H$26)-H13</f>
        <v>0.60052910052910047</v>
      </c>
      <c r="L13" s="18">
        <f>IF(K13&gt;=H$27,1,0)</f>
        <v>1</v>
      </c>
      <c r="N13" s="17">
        <f t="shared" si="2"/>
        <v>4</v>
      </c>
      <c r="O13" s="46">
        <f>N13/H$36</f>
        <v>0.11428571428571428</v>
      </c>
      <c r="Q13" s="62">
        <f>IF(N13&gt;=H$25,H$25,N13)</f>
        <v>4</v>
      </c>
      <c r="R13" s="46">
        <f>Q13/H$38</f>
        <v>0.1</v>
      </c>
      <c r="T13" s="106" cm="1">
        <f t="array" ref="T13">_xlfn.XLOOKUP(1,
 ('Hilfstabelle-Ortsgruppen'!$B:$B=Beckum!$A13)*
 ('Hilfstabelle-Ortsgruppen'!$A:$A=A$2),
 'Hilfstabelle-Ortsgruppen'!$G:$G)</f>
        <v>6</v>
      </c>
      <c r="U13" s="99">
        <f>T13 / $T$19</f>
        <v>0.1111111111111111</v>
      </c>
      <c r="W13" s="103">
        <f t="shared" si="3"/>
        <v>-2</v>
      </c>
    </row>
    <row r="14" spans="1:23" ht="18" customHeight="1">
      <c r="A14" s="89" t="s">
        <v>82</v>
      </c>
      <c r="B14" s="77">
        <f t="shared" si="0"/>
        <v>253</v>
      </c>
      <c r="C14" s="75" cm="1">
        <f t="array" ref="C14">_xlfn.XLOOKUP(1,
 ('Hilfstabelle-Ortsgruppen'!$B:$B=Beckum!$A14)*
 ('Hilfstabelle-Ortsgruppen'!$A:$A=A$2),
 'Hilfstabelle-Ortsgruppen'!$C:$C)</f>
        <v>253</v>
      </c>
      <c r="D14" s="8" cm="1">
        <f t="array" ref="D14">_xlfn.XLOOKUP(1,
 ('Hilfstabelle-Ortsgruppen'!$B:$B=Beckum!$A14)*
 ('Hilfstabelle-Ortsgruppen'!$A:$A=A$2),
 'Hilfstabelle-Ortsgruppen'!$D:$D)</f>
        <v>0</v>
      </c>
      <c r="E14" s="80">
        <f>B14/B$22</f>
        <v>0.16732804232804233</v>
      </c>
      <c r="G14" s="24">
        <f>H$21</f>
        <v>2</v>
      </c>
      <c r="H14" s="55">
        <f>INT(C14/H$26)</f>
        <v>3</v>
      </c>
      <c r="I14" s="65">
        <f t="shared" si="1"/>
        <v>5</v>
      </c>
      <c r="K14" s="45">
        <f>(C14/H$26)-H14</f>
        <v>0.68121693121693072</v>
      </c>
      <c r="L14" s="18">
        <f>IF(K14&gt;=H$27,1,0)</f>
        <v>1</v>
      </c>
      <c r="N14" s="17">
        <f t="shared" si="2"/>
        <v>6</v>
      </c>
      <c r="O14" s="46">
        <f>N14/H$36</f>
        <v>0.17142857142857143</v>
      </c>
      <c r="Q14" s="62">
        <f>IF(N14&gt;=H$25,H$25,N14)</f>
        <v>6</v>
      </c>
      <c r="R14" s="46">
        <f>Q14/H$38</f>
        <v>0.15</v>
      </c>
      <c r="T14" s="106" cm="1">
        <f t="array" ref="T14">_xlfn.XLOOKUP(1,
 ('Hilfstabelle-Ortsgruppen'!$B:$B=Beckum!$A14)*
 ('Hilfstabelle-Ortsgruppen'!$A:$A=A$2),
 'Hilfstabelle-Ortsgruppen'!$G:$G)</f>
        <v>6</v>
      </c>
      <c r="U14" s="99">
        <f>T14 / $T$19</f>
        <v>0.1111111111111111</v>
      </c>
      <c r="W14" s="103">
        <f t="shared" si="3"/>
        <v>0</v>
      </c>
    </row>
    <row r="15" spans="1:23" ht="18" customHeight="1">
      <c r="A15" s="90" t="s">
        <v>83</v>
      </c>
      <c r="B15" s="78">
        <f t="shared" si="0"/>
        <v>114</v>
      </c>
      <c r="C15" s="82" cm="1">
        <f t="array" ref="C15">_xlfn.XLOOKUP(1,
 ('Hilfstabelle-Ortsgruppen'!$B:$B=Beckum!$A15)*
 ('Hilfstabelle-Ortsgruppen'!$A:$A=A$2),
 'Hilfstabelle-Ortsgruppen'!$C:$C)</f>
        <v>114</v>
      </c>
      <c r="D15" s="9" cm="1">
        <f t="array" ref="D15">_xlfn.XLOOKUP(1,
 ('Hilfstabelle-Ortsgruppen'!$B:$B=Beckum!$A15)*
 ('Hilfstabelle-Ortsgruppen'!$A:$A=A$2),
 'Hilfstabelle-Ortsgruppen'!$D:$D)</f>
        <v>0</v>
      </c>
      <c r="E15" s="81">
        <f>B15/B$22</f>
        <v>7.5396825396825393E-2</v>
      </c>
      <c r="G15" s="28">
        <f>H$21</f>
        <v>2</v>
      </c>
      <c r="H15" s="56">
        <f>INT(C15/H$26)</f>
        <v>1</v>
      </c>
      <c r="I15" s="66">
        <f t="shared" si="1"/>
        <v>3</v>
      </c>
      <c r="K15" s="60">
        <f>(C15/H$26)-H15</f>
        <v>0.65873015873015861</v>
      </c>
      <c r="L15" s="20">
        <f>IF(K15&gt;=H$27,1,0)</f>
        <v>1</v>
      </c>
      <c r="N15" s="19">
        <f t="shared" si="2"/>
        <v>4</v>
      </c>
      <c r="O15" s="49">
        <f>N15/H$36</f>
        <v>0.11428571428571428</v>
      </c>
      <c r="Q15" s="63">
        <f>IF(N15&gt;=H$25,H$25,N15)</f>
        <v>4</v>
      </c>
      <c r="R15" s="49">
        <f>Q15/H$38</f>
        <v>0.1</v>
      </c>
      <c r="T15" s="107" cm="1">
        <f t="array" ref="T15">_xlfn.XLOOKUP(1,
 ('Hilfstabelle-Ortsgruppen'!$B:$B=Beckum!$A15)*
 ('Hilfstabelle-Ortsgruppen'!$A:$A=A$2),
 'Hilfstabelle-Ortsgruppen'!$G:$G)</f>
        <v>6</v>
      </c>
      <c r="U15" s="100">
        <f>T15 / $T$19</f>
        <v>0.1111111111111111</v>
      </c>
      <c r="W15" s="104">
        <f t="shared" si="3"/>
        <v>-2</v>
      </c>
    </row>
    <row r="16" spans="1:23" ht="5.25" customHeight="1">
      <c r="U16" s="115"/>
    </row>
    <row r="17" spans="1:23" ht="5.25" customHeight="1">
      <c r="U17" s="115"/>
    </row>
    <row r="18" spans="1:23" ht="5.25" customHeight="1">
      <c r="U18" s="115"/>
    </row>
    <row r="19" spans="1:23" ht="18" customHeight="1">
      <c r="A19" s="10" t="s">
        <v>28</v>
      </c>
      <c r="B19" s="11"/>
      <c r="C19" s="11"/>
      <c r="D19" s="11"/>
      <c r="G19" s="23" t="s">
        <v>29</v>
      </c>
      <c r="K19" s="52"/>
      <c r="N19" s="122">
        <f>SUM(N7:N15)</f>
        <v>40</v>
      </c>
      <c r="Q19" s="122">
        <f>SUM(Q7:Q15)</f>
        <v>40</v>
      </c>
      <c r="T19" s="122">
        <f>SUM(T7:T15)</f>
        <v>54</v>
      </c>
      <c r="U19" s="115"/>
      <c r="W19" s="122">
        <f>Q19-T19</f>
        <v>-14</v>
      </c>
    </row>
    <row r="20" spans="1:23" ht="8.25" customHeight="1">
      <c r="A20" s="11"/>
      <c r="B20" s="11"/>
      <c r="C20" s="11"/>
      <c r="D20" s="11"/>
      <c r="U20" s="115"/>
    </row>
    <row r="21" spans="1:23" ht="30" customHeight="1">
      <c r="A21" s="12" t="s">
        <v>69</v>
      </c>
      <c r="B21" s="13">
        <f>ROWS(A7:A15)</f>
        <v>9</v>
      </c>
      <c r="C21" s="14"/>
      <c r="D21" s="14"/>
      <c r="G21" s="29" t="s">
        <v>70</v>
      </c>
      <c r="H21" s="30">
        <f>Hilfstabelle!B2</f>
        <v>2</v>
      </c>
      <c r="U21" s="115"/>
    </row>
    <row r="22" spans="1:23" ht="30" customHeight="1">
      <c r="A22" s="15" t="s">
        <v>32</v>
      </c>
      <c r="B22" s="16">
        <f>SUM(C7:C15)</f>
        <v>1512</v>
      </c>
      <c r="C22" s="14"/>
      <c r="D22" s="14"/>
      <c r="G22" s="31" t="s">
        <v>33</v>
      </c>
      <c r="H22" s="83">
        <f>IF(B21 &gt;= Hilfstabelle!A10, Hilfstabelle!C10, IF(B21 &gt;= Hilfstabelle!A9, Hilfstabelle!C9, IF(B21 &gt;= Hilfstabelle!A8, Hilfstabelle!C8, IF(B21 &gt;= Hilfstabelle!A7, Hilfstabelle!C7, Hilfstabelle!C6))))</f>
        <v>40</v>
      </c>
      <c r="U22" s="115"/>
    </row>
    <row r="23" spans="1:23" ht="30" customHeight="1">
      <c r="G23" s="31" t="s">
        <v>34</v>
      </c>
      <c r="H23" s="32">
        <f>B21*H21</f>
        <v>18</v>
      </c>
      <c r="U23" s="115"/>
    </row>
    <row r="24" spans="1:23" ht="30" customHeight="1">
      <c r="G24" s="31" t="s">
        <v>35</v>
      </c>
      <c r="H24" s="32">
        <f>H22-H23</f>
        <v>22</v>
      </c>
      <c r="U24" s="115"/>
    </row>
    <row r="25" spans="1:23" ht="30" customHeight="1">
      <c r="G25" s="33" t="s">
        <v>36</v>
      </c>
      <c r="H25" s="32">
        <f>Hilfstabelle!B3</f>
        <v>6</v>
      </c>
      <c r="U25" s="115"/>
    </row>
    <row r="26" spans="1:23" ht="30" customHeight="1">
      <c r="G26" s="34" t="s">
        <v>37</v>
      </c>
      <c r="H26" s="35">
        <f>B$22 / H$24</f>
        <v>68.727272727272734</v>
      </c>
    </row>
    <row r="27" spans="1:23" ht="30" customHeight="1">
      <c r="G27" s="36" t="s">
        <v>38</v>
      </c>
      <c r="H27" s="37">
        <f>SMALL(K7:K15, COUNT(K7:K15)-H$35+1)</f>
        <v>0.60052910052910047</v>
      </c>
    </row>
    <row r="28" spans="1:23" ht="5.25" customHeight="1">
      <c r="G28" s="39"/>
      <c r="H28" s="40"/>
    </row>
    <row r="29" spans="1:23" ht="5.25" customHeight="1">
      <c r="G29" s="39"/>
      <c r="H29" s="40"/>
    </row>
    <row r="30" spans="1:23" ht="5.25" customHeight="1">
      <c r="G30" s="11"/>
      <c r="H30" s="11"/>
    </row>
    <row r="31" spans="1:23" ht="18" customHeight="1">
      <c r="G31" s="38" t="s">
        <v>39</v>
      </c>
      <c r="H31" s="11"/>
    </row>
    <row r="32" spans="1:23" ht="8.25" customHeight="1">
      <c r="G32" s="38"/>
      <c r="H32" s="11"/>
    </row>
    <row r="33" spans="7:8" ht="30" customHeight="1">
      <c r="G33" s="41" t="s">
        <v>40</v>
      </c>
      <c r="H33" s="42">
        <f>B21*H21</f>
        <v>18</v>
      </c>
    </row>
    <row r="34" spans="7:8" ht="30" customHeight="1">
      <c r="G34" s="31" t="s">
        <v>41</v>
      </c>
      <c r="H34" s="32">
        <f>SUM(H7:H15)</f>
        <v>17</v>
      </c>
    </row>
    <row r="35" spans="7:8" ht="30" customHeight="1">
      <c r="G35" s="31" t="s">
        <v>42</v>
      </c>
      <c r="H35" s="32">
        <f>SUM(K7:K15)</f>
        <v>4.9999999999999982</v>
      </c>
    </row>
    <row r="36" spans="7:8" ht="45" customHeight="1">
      <c r="G36" s="31" t="s">
        <v>43</v>
      </c>
      <c r="H36" s="32">
        <f>SUM(I7:I15)</f>
        <v>35</v>
      </c>
    </row>
    <row r="37" spans="7:8" ht="45" customHeight="1">
      <c r="G37" s="31" t="s">
        <v>44</v>
      </c>
      <c r="H37" s="32">
        <f>SUM(N7:N15)</f>
        <v>40</v>
      </c>
    </row>
    <row r="38" spans="7:8" ht="45" customHeight="1">
      <c r="G38" s="31" t="s">
        <v>45</v>
      </c>
      <c r="H38" s="32">
        <f>SUM(Q7:Q15)</f>
        <v>40</v>
      </c>
    </row>
    <row r="39" spans="7:8" ht="30" customHeight="1">
      <c r="G39" s="43" t="s">
        <v>46</v>
      </c>
      <c r="H39" s="44">
        <f>H22-H38</f>
        <v>0</v>
      </c>
    </row>
    <row r="40" spans="7:8" ht="15"/>
  </sheetData>
  <sheetProtection sheet="1" objects="1" scenarios="1"/>
  <conditionalFormatting sqref="H24 H26 W7:W15">
    <cfRule type="cellIs" dxfId="59" priority="3" operator="lessThan">
      <formula>0</formula>
    </cfRule>
  </conditionalFormatting>
  <conditionalFormatting sqref="W7:W15">
    <cfRule type="cellIs" dxfId="58" priority="2" operator="greaterThan">
      <formula>0</formula>
    </cfRule>
  </conditionalFormatting>
  <conditionalFormatting sqref="Q7:Q15">
    <cfRule type="cellIs" dxfId="57" priority="12" operator="equal">
      <formula>$H$25</formula>
    </cfRule>
  </conditionalFormatting>
  <printOptions horizontalCentered="1" verticalCentered="1"/>
  <pageMargins left="0.25" right="0.25" top="0.75" bottom="0.75" header="0.3" footer="0.3"/>
  <pageSetup paperSize="8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9ADAB-3DA0-48C3-8124-7CE864250C77}">
  <sheetPr>
    <pageSetUpPr fitToPage="1"/>
  </sheetPr>
  <dimension ref="A1:W48"/>
  <sheetViews>
    <sheetView topLeftCell="A5" workbookViewId="0">
      <selection activeCell="H32" sqref="H32"/>
    </sheetView>
  </sheetViews>
  <sheetFormatPr defaultColWidth="9.140625" defaultRowHeight="14.25"/>
  <cols>
    <col min="1" max="1" width="30.7109375" style="5" customWidth="1"/>
    <col min="2" max="2" width="12.7109375" style="5" customWidth="1"/>
    <col min="3" max="3" width="25.7109375" style="5" customWidth="1"/>
    <col min="4" max="4" width="16.7109375" style="5" customWidth="1"/>
    <col min="5" max="5" width="20.7109375" style="5" customWidth="1"/>
    <col min="6" max="6" width="5.7109375" style="5" customWidth="1"/>
    <col min="7" max="9" width="20.7109375" style="5" customWidth="1"/>
    <col min="10" max="10" width="5.7109375" style="5" customWidth="1"/>
    <col min="11" max="12" width="20.7109375" style="5" customWidth="1"/>
    <col min="13" max="13" width="5.7109375" style="5" customWidth="1"/>
    <col min="14" max="15" width="20.7109375" style="5" customWidth="1"/>
    <col min="16" max="16" width="5.7109375" style="5" customWidth="1"/>
    <col min="17" max="18" width="20.7109375" style="5" customWidth="1"/>
    <col min="19" max="19" width="10.7109375" style="5" customWidth="1"/>
    <col min="20" max="21" width="20.7109375" style="5" customWidth="1"/>
    <col min="22" max="22" width="5.7109375" style="5" customWidth="1"/>
    <col min="23" max="23" width="20.7109375" style="5" customWidth="1"/>
    <col min="24" max="16384" width="9.140625" style="5"/>
  </cols>
  <sheetData>
    <row r="1" spans="1:23" ht="15"/>
    <row r="2" spans="1:23" ht="21">
      <c r="A2" s="4" t="s">
        <v>20</v>
      </c>
      <c r="B2" s="4"/>
    </row>
    <row r="3" spans="1:23" ht="21">
      <c r="A3" s="4"/>
    </row>
    <row r="4" spans="1:23" s="7" customFormat="1" ht="18" customHeight="1">
      <c r="A4" s="6" t="s">
        <v>1</v>
      </c>
      <c r="G4" s="6" t="s">
        <v>2</v>
      </c>
    </row>
    <row r="5" spans="1:23" ht="8.25" customHeight="1"/>
    <row r="6" spans="1:23" s="11" customFormat="1" ht="30" customHeight="1">
      <c r="A6" s="21" t="s">
        <v>47</v>
      </c>
      <c r="B6" s="71" t="s">
        <v>1</v>
      </c>
      <c r="C6" s="72" t="s">
        <v>4</v>
      </c>
      <c r="D6" s="72" t="s">
        <v>5</v>
      </c>
      <c r="E6" s="73" t="s">
        <v>48</v>
      </c>
      <c r="G6" s="50" t="s">
        <v>7</v>
      </c>
      <c r="H6" s="57" t="s">
        <v>8</v>
      </c>
      <c r="I6" s="22" t="s">
        <v>9</v>
      </c>
      <c r="K6" s="50" t="s">
        <v>10</v>
      </c>
      <c r="L6" s="51" t="s">
        <v>11</v>
      </c>
      <c r="N6" s="50" t="s">
        <v>12</v>
      </c>
      <c r="O6" s="51" t="s">
        <v>13</v>
      </c>
      <c r="Q6" s="50" t="s">
        <v>14</v>
      </c>
      <c r="R6" s="51" t="s">
        <v>13</v>
      </c>
      <c r="T6" s="110" t="s">
        <v>15</v>
      </c>
      <c r="U6" s="111" t="s">
        <v>13</v>
      </c>
      <c r="W6" s="113" t="s">
        <v>16</v>
      </c>
    </row>
    <row r="7" spans="1:23" ht="18" customHeight="1">
      <c r="A7" s="84" t="s">
        <v>84</v>
      </c>
      <c r="B7" s="76">
        <f>SUM(C7:D7)</f>
        <v>104</v>
      </c>
      <c r="C7" s="74" cm="1">
        <f t="array" ref="C7">_xlfn.XLOOKUP(1,
 ('Hilfstabelle-Ortsgruppen'!$B:$B=Borken!$A7)*
 ('Hilfstabelle-Ortsgruppen'!$A:$A=A$2),
 'Hilfstabelle-Ortsgruppen'!$C:$C)</f>
        <v>75</v>
      </c>
      <c r="D7" s="67" cm="1">
        <f t="array" ref="D7">_xlfn.XLOOKUP(1,
 ('Hilfstabelle-Ortsgruppen'!$B:$B=Borken!$A7)*
 ('Hilfstabelle-Ortsgruppen'!$A:$A=A$2),
 'Hilfstabelle-Ortsgruppen'!$D:$D)</f>
        <v>29</v>
      </c>
      <c r="E7" s="79">
        <f>B7/B$31</f>
        <v>4.7706422018348627E-2</v>
      </c>
      <c r="G7" s="53">
        <f>H$30</f>
        <v>2</v>
      </c>
      <c r="H7" s="54">
        <f>INT(C7/H$35)</f>
        <v>1</v>
      </c>
      <c r="I7" s="64">
        <f>SUM(G7:H7)</f>
        <v>3</v>
      </c>
      <c r="K7" s="58">
        <f>(C7/H$35)-H7</f>
        <v>0.51376146788990829</v>
      </c>
      <c r="L7" s="59">
        <f>IF(K7&gt;=H$36,1,0)</f>
        <v>1</v>
      </c>
      <c r="N7" s="47">
        <f>SUM(I7,L7)</f>
        <v>4</v>
      </c>
      <c r="O7" s="48">
        <f>N7/H$45</f>
        <v>5.6338028169014086E-2</v>
      </c>
      <c r="Q7" s="61">
        <f>IF(N7&gt;=H$34,H$34,N7)</f>
        <v>4</v>
      </c>
      <c r="R7" s="48">
        <f>Q7/H$47</f>
        <v>5.0632911392405063E-2</v>
      </c>
      <c r="T7" s="108" cm="1">
        <f t="array" ref="T7">_xlfn.XLOOKUP(1,
 ('Hilfstabelle-Ortsgruppen'!$B:$B=Borken!$A7)*
 ('Hilfstabelle-Ortsgruppen'!$A:$A=A$2),
 'Hilfstabelle-Ortsgruppen'!$G:$G)</f>
        <v>4</v>
      </c>
      <c r="U7" s="109">
        <f>T7 / $T$28</f>
        <v>4.6511627906976744E-2</v>
      </c>
      <c r="W7" s="112">
        <f>Q7-T7</f>
        <v>0</v>
      </c>
    </row>
    <row r="8" spans="1:23" ht="18" customHeight="1">
      <c r="A8" s="84" t="s">
        <v>85</v>
      </c>
      <c r="B8" s="77">
        <f t="shared" ref="B8:B24" si="0">SUM(C8:D8)</f>
        <v>158</v>
      </c>
      <c r="C8" s="75" cm="1">
        <f t="array" ref="C8">_xlfn.XLOOKUP(1,
 ('Hilfstabelle-Ortsgruppen'!$B:$B=Borken!$A8)*
 ('Hilfstabelle-Ortsgruppen'!$A:$A=A$2),
 'Hilfstabelle-Ortsgruppen'!$C:$C)</f>
        <v>158</v>
      </c>
      <c r="D8" s="8" cm="1">
        <f t="array" ref="D8">_xlfn.XLOOKUP(1,
 ('Hilfstabelle-Ortsgruppen'!$B:$B=Borken!$A8)*
 ('Hilfstabelle-Ortsgruppen'!$A:$A=A$2),
 'Hilfstabelle-Ortsgruppen'!$D:$D)</f>
        <v>0</v>
      </c>
      <c r="E8" s="80">
        <f>B8/B$31</f>
        <v>7.247706422018349E-2</v>
      </c>
      <c r="G8" s="24">
        <f>H$30</f>
        <v>2</v>
      </c>
      <c r="H8" s="55">
        <f>INT(C8/H$35)</f>
        <v>3</v>
      </c>
      <c r="I8" s="65">
        <f t="shared" ref="I8:I24" si="1">SUM(G8:H8)</f>
        <v>5</v>
      </c>
      <c r="K8" s="45">
        <f>(C8/H$35)-H8</f>
        <v>0.18899082568807346</v>
      </c>
      <c r="L8" s="18">
        <f>IF(K8&gt;=H$36,1,0)</f>
        <v>0</v>
      </c>
      <c r="N8" s="17">
        <f t="shared" ref="N8:N24" si="2">SUM(I8,L8)</f>
        <v>5</v>
      </c>
      <c r="O8" s="46">
        <f>N8/H$45</f>
        <v>7.0422535211267609E-2</v>
      </c>
      <c r="Q8" s="62">
        <f>IF(N8&gt;=H$34,H$34,N8)</f>
        <v>5</v>
      </c>
      <c r="R8" s="46">
        <f>Q8/H$47</f>
        <v>6.3291139240506333E-2</v>
      </c>
      <c r="T8" s="105" cm="1">
        <f t="array" ref="T8">_xlfn.XLOOKUP(1,
 ('Hilfstabelle-Ortsgruppen'!$B:$B=Borken!$A8)*
 ('Hilfstabelle-Ortsgruppen'!$A:$A=A$2),
 'Hilfstabelle-Ortsgruppen'!$G:$G)</f>
        <v>6</v>
      </c>
      <c r="U8" s="98">
        <f t="shared" ref="U8:U24" si="3">T8 / $T$28</f>
        <v>6.9767441860465115E-2</v>
      </c>
      <c r="W8" s="103">
        <f t="shared" ref="W8:W26" si="4">Q8-T8</f>
        <v>-1</v>
      </c>
    </row>
    <row r="9" spans="1:23" ht="18" customHeight="1">
      <c r="A9" s="84" t="s">
        <v>54</v>
      </c>
      <c r="B9" s="77">
        <f t="shared" si="0"/>
        <v>189</v>
      </c>
      <c r="C9" s="75" cm="1">
        <f t="array" ref="C9">_xlfn.XLOOKUP(1,
 ('Hilfstabelle-Ortsgruppen'!$B:$B=Borken!$A9)*
 ('Hilfstabelle-Ortsgruppen'!$A:$A=A$2),
 'Hilfstabelle-Ortsgruppen'!$C:$C)</f>
        <v>189</v>
      </c>
      <c r="D9" s="8" cm="1">
        <f t="array" ref="D9">_xlfn.XLOOKUP(1,
 ('Hilfstabelle-Ortsgruppen'!$B:$B=Borken!$A9)*
 ('Hilfstabelle-Ortsgruppen'!$A:$A=A$2),
 'Hilfstabelle-Ortsgruppen'!$D:$D)</f>
        <v>0</v>
      </c>
      <c r="E9" s="80">
        <f>B9/B$31</f>
        <v>8.6697247706422023E-2</v>
      </c>
      <c r="G9" s="24">
        <f>H$30</f>
        <v>2</v>
      </c>
      <c r="H9" s="55">
        <f>INT(C9/H$35)</f>
        <v>3</v>
      </c>
      <c r="I9" s="65">
        <f t="shared" si="1"/>
        <v>5</v>
      </c>
      <c r="K9" s="45">
        <f>(C9/H$35)-H9</f>
        <v>0.81467889908256863</v>
      </c>
      <c r="L9" s="18">
        <f>IF(K9&gt;=H$36,1,0)</f>
        <v>1</v>
      </c>
      <c r="N9" s="17">
        <f t="shared" si="2"/>
        <v>6</v>
      </c>
      <c r="O9" s="46">
        <f>N9/H$45</f>
        <v>8.4507042253521125E-2</v>
      </c>
      <c r="Q9" s="62">
        <f>IF(N9&gt;=H$34,H$34,N9)</f>
        <v>6</v>
      </c>
      <c r="R9" s="46">
        <f>Q9/H$47</f>
        <v>7.5949367088607597E-2</v>
      </c>
      <c r="T9" s="105" cm="1">
        <f t="array" ref="T9">_xlfn.XLOOKUP(1,
 ('Hilfstabelle-Ortsgruppen'!$B:$B=Borken!$A9)*
 ('Hilfstabelle-Ortsgruppen'!$A:$A=A$2),
 'Hilfstabelle-Ortsgruppen'!$G:$G)</f>
        <v>6</v>
      </c>
      <c r="U9" s="98">
        <f t="shared" si="3"/>
        <v>6.9767441860465115E-2</v>
      </c>
      <c r="W9" s="103">
        <f t="shared" si="4"/>
        <v>0</v>
      </c>
    </row>
    <row r="10" spans="1:23" ht="18" customHeight="1">
      <c r="A10" s="84" t="s">
        <v>86</v>
      </c>
      <c r="B10" s="77">
        <f t="shared" si="0"/>
        <v>141</v>
      </c>
      <c r="C10" s="75" cm="1">
        <f t="array" ref="C10">_xlfn.XLOOKUP(1,
 ('Hilfstabelle-Ortsgruppen'!$B:$B=Borken!$A10)*
 ('Hilfstabelle-Ortsgruppen'!$A:$A=A$2),
 'Hilfstabelle-Ortsgruppen'!$C:$C)</f>
        <v>137</v>
      </c>
      <c r="D10" s="8" cm="1">
        <f t="array" ref="D10">_xlfn.XLOOKUP(1,
 ('Hilfstabelle-Ortsgruppen'!$B:$B=Borken!$A10)*
 ('Hilfstabelle-Ortsgruppen'!$A:$A=A$2),
 'Hilfstabelle-Ortsgruppen'!$D:$D)</f>
        <v>4</v>
      </c>
      <c r="E10" s="80">
        <f>B10/B$31</f>
        <v>6.4678899082568811E-2</v>
      </c>
      <c r="G10" s="24">
        <f>H$30</f>
        <v>2</v>
      </c>
      <c r="H10" s="55">
        <f>INT(C10/H$35)</f>
        <v>2</v>
      </c>
      <c r="I10" s="65">
        <f t="shared" si="1"/>
        <v>4</v>
      </c>
      <c r="K10" s="45">
        <f>(C10/H$35)-H10</f>
        <v>0.76513761467889907</v>
      </c>
      <c r="L10" s="18">
        <f>IF(K10&gt;=H$36,1,0)</f>
        <v>1</v>
      </c>
      <c r="N10" s="17">
        <f t="shared" si="2"/>
        <v>5</v>
      </c>
      <c r="O10" s="46">
        <f>N10/H$45</f>
        <v>7.0422535211267609E-2</v>
      </c>
      <c r="Q10" s="62">
        <f>IF(N10&gt;=H$34,H$34,N10)</f>
        <v>5</v>
      </c>
      <c r="R10" s="46">
        <f>Q10/H$47</f>
        <v>6.3291139240506333E-2</v>
      </c>
      <c r="T10" s="105" cm="1">
        <f t="array" ref="T10">_xlfn.XLOOKUP(1,
 ('Hilfstabelle-Ortsgruppen'!$B:$B=Borken!$A10)*
 ('Hilfstabelle-Ortsgruppen'!$A:$A=A$2),
 'Hilfstabelle-Ortsgruppen'!$G:$G)</f>
        <v>6</v>
      </c>
      <c r="U10" s="98">
        <f t="shared" si="3"/>
        <v>6.9767441860465115E-2</v>
      </c>
      <c r="W10" s="103">
        <f t="shared" si="4"/>
        <v>-1</v>
      </c>
    </row>
    <row r="11" spans="1:23" ht="18" customHeight="1">
      <c r="A11" s="84" t="s">
        <v>87</v>
      </c>
      <c r="B11" s="77">
        <f t="shared" si="0"/>
        <v>120</v>
      </c>
      <c r="C11" s="75" cm="1">
        <f t="array" ref="C11">_xlfn.XLOOKUP(1,
 ('Hilfstabelle-Ortsgruppen'!$B:$B=Borken!$A11)*
 ('Hilfstabelle-Ortsgruppen'!$A:$A=A$2),
 'Hilfstabelle-Ortsgruppen'!$C:$C)</f>
        <v>100</v>
      </c>
      <c r="D11" s="8" cm="1">
        <f t="array" ref="D11">_xlfn.XLOOKUP(1,
 ('Hilfstabelle-Ortsgruppen'!$B:$B=Borken!$A11)*
 ('Hilfstabelle-Ortsgruppen'!$A:$A=A$2),
 'Hilfstabelle-Ortsgruppen'!$D:$D)</f>
        <v>20</v>
      </c>
      <c r="E11" s="80">
        <f>B11/B$31</f>
        <v>5.5045871559633031E-2</v>
      </c>
      <c r="G11" s="24">
        <f>H$30</f>
        <v>2</v>
      </c>
      <c r="H11" s="55">
        <f>INT(C11/H$35)</f>
        <v>2</v>
      </c>
      <c r="I11" s="65">
        <f t="shared" si="1"/>
        <v>4</v>
      </c>
      <c r="K11" s="45">
        <f>(C11/H$35)-H11</f>
        <v>1.8348623853210899E-2</v>
      </c>
      <c r="L11" s="18">
        <f>IF(K11&gt;=H$36,1,0)</f>
        <v>0</v>
      </c>
      <c r="N11" s="17">
        <f t="shared" si="2"/>
        <v>4</v>
      </c>
      <c r="O11" s="46">
        <f>N11/H$45</f>
        <v>5.6338028169014086E-2</v>
      </c>
      <c r="Q11" s="62">
        <f>IF(N11&gt;=H$34,H$34,N11)</f>
        <v>4</v>
      </c>
      <c r="R11" s="46">
        <f>Q11/H$47</f>
        <v>5.0632911392405063E-2</v>
      </c>
      <c r="T11" s="105" cm="1">
        <f t="array" ref="T11">_xlfn.XLOOKUP(1,
 ('Hilfstabelle-Ortsgruppen'!$B:$B=Borken!$A11)*
 ('Hilfstabelle-Ortsgruppen'!$A:$A=A$2),
 'Hilfstabelle-Ortsgruppen'!$G:$G)</f>
        <v>4</v>
      </c>
      <c r="U11" s="98">
        <f t="shared" si="3"/>
        <v>4.6511627906976744E-2</v>
      </c>
      <c r="W11" s="103">
        <f t="shared" si="4"/>
        <v>0</v>
      </c>
    </row>
    <row r="12" spans="1:23" ht="18" customHeight="1">
      <c r="A12" s="84" t="s">
        <v>88</v>
      </c>
      <c r="B12" s="77">
        <f t="shared" si="0"/>
        <v>131</v>
      </c>
      <c r="C12" s="75" cm="1">
        <f t="array" ref="C12">_xlfn.XLOOKUP(1,
 ('Hilfstabelle-Ortsgruppen'!$B:$B=Borken!$A12)*
 ('Hilfstabelle-Ortsgruppen'!$A:$A=A$2),
 'Hilfstabelle-Ortsgruppen'!$C:$C)</f>
        <v>107</v>
      </c>
      <c r="D12" s="8" cm="1">
        <f t="array" ref="D12">_xlfn.XLOOKUP(1,
 ('Hilfstabelle-Ortsgruppen'!$B:$B=Borken!$A12)*
 ('Hilfstabelle-Ortsgruppen'!$A:$A=A$2),
 'Hilfstabelle-Ortsgruppen'!$D:$D)</f>
        <v>24</v>
      </c>
      <c r="E12" s="80">
        <f>B12/B$31</f>
        <v>6.0091743119266058E-2</v>
      </c>
      <c r="G12" s="24">
        <f>H$30</f>
        <v>2</v>
      </c>
      <c r="H12" s="55">
        <f>INT(C12/H$35)</f>
        <v>2</v>
      </c>
      <c r="I12" s="65">
        <f t="shared" si="1"/>
        <v>4</v>
      </c>
      <c r="K12" s="45">
        <f>(C12/H$35)-H12</f>
        <v>0.15963302752293584</v>
      </c>
      <c r="L12" s="18">
        <f>IF(K12&gt;=H$36,1,0)</f>
        <v>0</v>
      </c>
      <c r="N12" s="17">
        <f t="shared" si="2"/>
        <v>4</v>
      </c>
      <c r="O12" s="46">
        <f>N12/H$45</f>
        <v>5.6338028169014086E-2</v>
      </c>
      <c r="Q12" s="62">
        <f>IF(N12&gt;=H$34,H$34,N12)</f>
        <v>4</v>
      </c>
      <c r="R12" s="46">
        <f>Q12/H$47</f>
        <v>5.0632911392405063E-2</v>
      </c>
      <c r="T12" s="105" cm="1">
        <f t="array" ref="T12">_xlfn.XLOOKUP(1,
 ('Hilfstabelle-Ortsgruppen'!$B:$B=Borken!$A12)*
 ('Hilfstabelle-Ortsgruppen'!$A:$A=A$2),
 'Hilfstabelle-Ortsgruppen'!$G:$G)</f>
        <v>6</v>
      </c>
      <c r="U12" s="98">
        <f t="shared" si="3"/>
        <v>6.9767441860465115E-2</v>
      </c>
      <c r="W12" s="103">
        <f t="shared" si="4"/>
        <v>-2</v>
      </c>
    </row>
    <row r="13" spans="1:23" ht="18" customHeight="1">
      <c r="A13" s="84" t="s">
        <v>89</v>
      </c>
      <c r="B13" s="77">
        <f t="shared" si="0"/>
        <v>54</v>
      </c>
      <c r="C13" s="75" cm="1">
        <f t="array" ref="C13">_xlfn.XLOOKUP(1,
 ('Hilfstabelle-Ortsgruppen'!$B:$B=Borken!$A13)*
 ('Hilfstabelle-Ortsgruppen'!$A:$A=A$2),
 'Hilfstabelle-Ortsgruppen'!$C:$C)</f>
        <v>54</v>
      </c>
      <c r="D13" s="8" cm="1">
        <f t="array" ref="D13">_xlfn.XLOOKUP(1,
 ('Hilfstabelle-Ortsgruppen'!$B:$B=Borken!$A13)*
 ('Hilfstabelle-Ortsgruppen'!$A:$A=A$2),
 'Hilfstabelle-Ortsgruppen'!$D:$D)</f>
        <v>0</v>
      </c>
      <c r="E13" s="80">
        <f>B13/B$31</f>
        <v>2.4770642201834864E-2</v>
      </c>
      <c r="G13" s="24">
        <f>H$30</f>
        <v>2</v>
      </c>
      <c r="H13" s="55">
        <f>INT(C13/H$35)</f>
        <v>1</v>
      </c>
      <c r="I13" s="65">
        <f t="shared" si="1"/>
        <v>3</v>
      </c>
      <c r="K13" s="45">
        <f>(C13/H$35)-H13</f>
        <v>8.9908256880733894E-2</v>
      </c>
      <c r="L13" s="18">
        <f>IF(K13&gt;=H$36,1,0)</f>
        <v>0</v>
      </c>
      <c r="N13" s="17">
        <f t="shared" si="2"/>
        <v>3</v>
      </c>
      <c r="O13" s="46">
        <f>N13/H$45</f>
        <v>4.2253521126760563E-2</v>
      </c>
      <c r="Q13" s="62">
        <f>IF(N13&gt;=H$34,H$34,N13)</f>
        <v>3</v>
      </c>
      <c r="R13" s="46">
        <f>Q13/H$47</f>
        <v>3.7974683544303799E-2</v>
      </c>
      <c r="T13" s="105" cm="1">
        <f t="array" ref="T13">_xlfn.XLOOKUP(1,
 ('Hilfstabelle-Ortsgruppen'!$B:$B=Borken!$A13)*
 ('Hilfstabelle-Ortsgruppen'!$A:$A=A$2),
 'Hilfstabelle-Ortsgruppen'!$G:$G)</f>
        <v>4</v>
      </c>
      <c r="U13" s="98">
        <f t="shared" si="3"/>
        <v>4.6511627906976744E-2</v>
      </c>
      <c r="W13" s="103">
        <f t="shared" si="4"/>
        <v>-1</v>
      </c>
    </row>
    <row r="14" spans="1:23" ht="18" customHeight="1">
      <c r="A14" s="84" t="s">
        <v>90</v>
      </c>
      <c r="B14" s="77">
        <f t="shared" si="0"/>
        <v>214</v>
      </c>
      <c r="C14" s="75" cm="1">
        <f t="array" ref="C14">_xlfn.XLOOKUP(1,
 ('Hilfstabelle-Ortsgruppen'!$B:$B=Borken!$A14)*
 ('Hilfstabelle-Ortsgruppen'!$A:$A=A$2),
 'Hilfstabelle-Ortsgruppen'!$C:$C)</f>
        <v>214</v>
      </c>
      <c r="D14" s="8" cm="1">
        <f t="array" ref="D14">_xlfn.XLOOKUP(1,
 ('Hilfstabelle-Ortsgruppen'!$B:$B=Borken!$A14)*
 ('Hilfstabelle-Ortsgruppen'!$A:$A=A$2),
 'Hilfstabelle-Ortsgruppen'!$D:$D)</f>
        <v>0</v>
      </c>
      <c r="E14" s="80">
        <f>B14/B$31</f>
        <v>9.8165137614678905E-2</v>
      </c>
      <c r="G14" s="24">
        <f>H$30</f>
        <v>2</v>
      </c>
      <c r="H14" s="55">
        <f>INT(C14/H$35)</f>
        <v>4</v>
      </c>
      <c r="I14" s="65">
        <f t="shared" si="1"/>
        <v>6</v>
      </c>
      <c r="K14" s="45">
        <f>(C14/H$35)-H14</f>
        <v>0.31926605504587169</v>
      </c>
      <c r="L14" s="18">
        <f>IF(K14&gt;=H$36,1,0)</f>
        <v>0</v>
      </c>
      <c r="N14" s="17">
        <f t="shared" si="2"/>
        <v>6</v>
      </c>
      <c r="O14" s="46">
        <f>N14/H$45</f>
        <v>8.4507042253521125E-2</v>
      </c>
      <c r="Q14" s="62">
        <f>IF(N14&gt;=H$34,H$34,N14)</f>
        <v>6</v>
      </c>
      <c r="R14" s="46">
        <f>Q14/H$47</f>
        <v>7.5949367088607597E-2</v>
      </c>
      <c r="T14" s="105" cm="1">
        <f t="array" ref="T14">_xlfn.XLOOKUP(1,
 ('Hilfstabelle-Ortsgruppen'!$B:$B=Borken!$A14)*
 ('Hilfstabelle-Ortsgruppen'!$A:$A=A$2),
 'Hilfstabelle-Ortsgruppen'!$G:$G)</f>
        <v>6</v>
      </c>
      <c r="U14" s="98">
        <f t="shared" si="3"/>
        <v>6.9767441860465115E-2</v>
      </c>
      <c r="W14" s="103">
        <f t="shared" si="4"/>
        <v>0</v>
      </c>
    </row>
    <row r="15" spans="1:23" ht="18" customHeight="1">
      <c r="A15" s="84" t="s">
        <v>91</v>
      </c>
      <c r="B15" s="77">
        <f t="shared" si="0"/>
        <v>60</v>
      </c>
      <c r="C15" s="75" cm="1">
        <f t="array" ref="C15">_xlfn.XLOOKUP(1,
 ('Hilfstabelle-Ortsgruppen'!$B:$B=Borken!$A15)*
 ('Hilfstabelle-Ortsgruppen'!$A:$A=A$2),
 'Hilfstabelle-Ortsgruppen'!$C:$C)</f>
        <v>48</v>
      </c>
      <c r="D15" s="8" cm="1">
        <f t="array" ref="D15">_xlfn.XLOOKUP(1,
 ('Hilfstabelle-Ortsgruppen'!$B:$B=Borken!$A15)*
 ('Hilfstabelle-Ortsgruppen'!$A:$A=A$2),
 'Hilfstabelle-Ortsgruppen'!$D:$D)</f>
        <v>12</v>
      </c>
      <c r="E15" s="80">
        <f>B15/B$31</f>
        <v>2.7522935779816515E-2</v>
      </c>
      <c r="G15" s="24">
        <f>H$30</f>
        <v>2</v>
      </c>
      <c r="H15" s="55">
        <f>INT(C15/H$35)</f>
        <v>0</v>
      </c>
      <c r="I15" s="65">
        <f t="shared" si="1"/>
        <v>2</v>
      </c>
      <c r="K15" s="45">
        <f>(C15/H$35)-H15</f>
        <v>0.96880733944954123</v>
      </c>
      <c r="L15" s="18">
        <f>IF(K15&gt;=H$36,1,0)</f>
        <v>1</v>
      </c>
      <c r="N15" s="17">
        <f t="shared" si="2"/>
        <v>3</v>
      </c>
      <c r="O15" s="46">
        <f>N15/H$45</f>
        <v>4.2253521126760563E-2</v>
      </c>
      <c r="Q15" s="62">
        <f>IF(N15&gt;=H$34,H$34,N15)</f>
        <v>3</v>
      </c>
      <c r="R15" s="46">
        <f>Q15/H$47</f>
        <v>3.7974683544303799E-2</v>
      </c>
      <c r="T15" s="105" cm="1">
        <f t="array" ref="T15">_xlfn.XLOOKUP(1,
 ('Hilfstabelle-Ortsgruppen'!$B:$B=Borken!$A15)*
 ('Hilfstabelle-Ortsgruppen'!$A:$A=A$2),
 'Hilfstabelle-Ortsgruppen'!$G:$G)</f>
        <v>2</v>
      </c>
      <c r="U15" s="98">
        <f t="shared" si="3"/>
        <v>2.3255813953488372E-2</v>
      </c>
      <c r="W15" s="103">
        <f t="shared" si="4"/>
        <v>1</v>
      </c>
    </row>
    <row r="16" spans="1:23" ht="18" customHeight="1">
      <c r="A16" s="84" t="s">
        <v>92</v>
      </c>
      <c r="B16" s="77">
        <f t="shared" si="0"/>
        <v>235</v>
      </c>
      <c r="C16" s="75" cm="1">
        <f t="array" ref="C16">_xlfn.XLOOKUP(1,
 ('Hilfstabelle-Ortsgruppen'!$B:$B=Borken!$A16)*
 ('Hilfstabelle-Ortsgruppen'!$A:$A=A$2),
 'Hilfstabelle-Ortsgruppen'!$C:$C)</f>
        <v>235</v>
      </c>
      <c r="D16" s="8" cm="1">
        <f t="array" ref="D16">_xlfn.XLOOKUP(1,
 ('Hilfstabelle-Ortsgruppen'!$B:$B=Borken!$A16)*
 ('Hilfstabelle-Ortsgruppen'!$A:$A=A$2),
 'Hilfstabelle-Ortsgruppen'!$D:$D)</f>
        <v>0</v>
      </c>
      <c r="E16" s="80">
        <f>B16/B$31</f>
        <v>0.10779816513761468</v>
      </c>
      <c r="G16" s="24">
        <f>H$30</f>
        <v>2</v>
      </c>
      <c r="H16" s="55">
        <f>INT(C16/H$35)</f>
        <v>4</v>
      </c>
      <c r="I16" s="65">
        <f t="shared" si="1"/>
        <v>6</v>
      </c>
      <c r="K16" s="45">
        <f>(C16/H$35)-H16</f>
        <v>0.74311926605504564</v>
      </c>
      <c r="L16" s="18">
        <f>IF(K16&gt;=H$36,1,0)</f>
        <v>1</v>
      </c>
      <c r="N16" s="17">
        <f t="shared" si="2"/>
        <v>7</v>
      </c>
      <c r="O16" s="46">
        <f>N16/H$45</f>
        <v>9.8591549295774641E-2</v>
      </c>
      <c r="Q16" s="62">
        <f>IF(N16&gt;=H$34,H$34,N16)</f>
        <v>6</v>
      </c>
      <c r="R16" s="46">
        <f>Q16/H$47</f>
        <v>7.5949367088607597E-2</v>
      </c>
      <c r="T16" s="105" cm="1">
        <f t="array" ref="T16">_xlfn.XLOOKUP(1,
 ('Hilfstabelle-Ortsgruppen'!$B:$B=Borken!$A16)*
 ('Hilfstabelle-Ortsgruppen'!$A:$A=A$2),
 'Hilfstabelle-Ortsgruppen'!$G:$G)</f>
        <v>6</v>
      </c>
      <c r="U16" s="98">
        <f t="shared" si="3"/>
        <v>6.9767441860465115E-2</v>
      </c>
      <c r="W16" s="103">
        <f t="shared" si="4"/>
        <v>0</v>
      </c>
    </row>
    <row r="17" spans="1:23" ht="18" customHeight="1">
      <c r="A17" s="84" t="s">
        <v>93</v>
      </c>
      <c r="B17" s="77">
        <f t="shared" si="0"/>
        <v>192</v>
      </c>
      <c r="C17" s="75" cm="1">
        <f t="array" ref="C17">_xlfn.XLOOKUP(1,
 ('Hilfstabelle-Ortsgruppen'!$B:$B=Borken!$A17)*
 ('Hilfstabelle-Ortsgruppen'!$A:$A=A$2),
 'Hilfstabelle-Ortsgruppen'!$C:$C)</f>
        <v>192</v>
      </c>
      <c r="D17" s="8" cm="1">
        <f t="array" ref="D17">_xlfn.XLOOKUP(1,
 ('Hilfstabelle-Ortsgruppen'!$B:$B=Borken!$A17)*
 ('Hilfstabelle-Ortsgruppen'!$A:$A=A$2),
 'Hilfstabelle-Ortsgruppen'!$D:$D)</f>
        <v>0</v>
      </c>
      <c r="E17" s="80">
        <f>B17/B$31</f>
        <v>8.8073394495412849E-2</v>
      </c>
      <c r="G17" s="24">
        <f>H$30</f>
        <v>2</v>
      </c>
      <c r="H17" s="55">
        <f>INT(C17/H$35)</f>
        <v>3</v>
      </c>
      <c r="I17" s="65">
        <f t="shared" si="1"/>
        <v>5</v>
      </c>
      <c r="K17" s="45">
        <f>(C17/H$35)-H17</f>
        <v>0.87522935779816491</v>
      </c>
      <c r="L17" s="18">
        <f>IF(K17&gt;=H$36,1,0)</f>
        <v>1</v>
      </c>
      <c r="N17" s="17">
        <f t="shared" si="2"/>
        <v>6</v>
      </c>
      <c r="O17" s="46">
        <f>N17/H$45</f>
        <v>8.4507042253521125E-2</v>
      </c>
      <c r="Q17" s="62">
        <f>IF(N17&gt;=H$34,H$34,N17)</f>
        <v>6</v>
      </c>
      <c r="R17" s="46">
        <f>Q17/H$47</f>
        <v>7.5949367088607597E-2</v>
      </c>
      <c r="T17" s="105" cm="1">
        <f t="array" ref="T17">_xlfn.XLOOKUP(1,
 ('Hilfstabelle-Ortsgruppen'!$B:$B=Borken!$A17)*
 ('Hilfstabelle-Ortsgruppen'!$A:$A=A$2),
 'Hilfstabelle-Ortsgruppen'!$G:$G)</f>
        <v>6</v>
      </c>
      <c r="U17" s="98">
        <f t="shared" si="3"/>
        <v>6.9767441860465115E-2</v>
      </c>
      <c r="W17" s="103">
        <f t="shared" si="4"/>
        <v>0</v>
      </c>
    </row>
    <row r="18" spans="1:23" ht="18" customHeight="1">
      <c r="A18" s="84" t="s">
        <v>94</v>
      </c>
      <c r="B18" s="77">
        <f t="shared" si="0"/>
        <v>159</v>
      </c>
      <c r="C18" s="75" cm="1">
        <f t="array" ref="C18">_xlfn.XLOOKUP(1,
 ('Hilfstabelle-Ortsgruppen'!$B:$B=Borken!$A18)*
 ('Hilfstabelle-Ortsgruppen'!$A:$A=A$2),
 'Hilfstabelle-Ortsgruppen'!$C:$C)</f>
        <v>152</v>
      </c>
      <c r="D18" s="8" cm="1">
        <f t="array" ref="D18">_xlfn.XLOOKUP(1,
 ('Hilfstabelle-Ortsgruppen'!$B:$B=Borken!$A18)*
 ('Hilfstabelle-Ortsgruppen'!$A:$A=A$2),
 'Hilfstabelle-Ortsgruppen'!$D:$D)</f>
        <v>7</v>
      </c>
      <c r="E18" s="80">
        <f>B18/B$31</f>
        <v>7.2935779816513766E-2</v>
      </c>
      <c r="G18" s="24">
        <f>H$30</f>
        <v>2</v>
      </c>
      <c r="H18" s="55">
        <f>INT(C18/H$35)</f>
        <v>3</v>
      </c>
      <c r="I18" s="65">
        <f t="shared" si="1"/>
        <v>5</v>
      </c>
      <c r="K18" s="45">
        <f>(C18/H$35)-H18</f>
        <v>6.788990825688046E-2</v>
      </c>
      <c r="L18" s="18">
        <f>IF(K18&gt;=H$36,1,0)</f>
        <v>0</v>
      </c>
      <c r="N18" s="17">
        <f t="shared" si="2"/>
        <v>5</v>
      </c>
      <c r="O18" s="46">
        <f>N18/H$45</f>
        <v>7.0422535211267609E-2</v>
      </c>
      <c r="Q18" s="62">
        <f>IF(N18&gt;=H$34,H$34,N18)</f>
        <v>5</v>
      </c>
      <c r="R18" s="46">
        <f>Q18/H$47</f>
        <v>6.3291139240506333E-2</v>
      </c>
      <c r="T18" s="105" cm="1">
        <f t="array" ref="T18">_xlfn.XLOOKUP(1,
 ('Hilfstabelle-Ortsgruppen'!$B:$B=Borken!$A18)*
 ('Hilfstabelle-Ortsgruppen'!$A:$A=A$2),
 'Hilfstabelle-Ortsgruppen'!$G:$G)</f>
        <v>6</v>
      </c>
      <c r="U18" s="98">
        <f t="shared" si="3"/>
        <v>6.9767441860465115E-2</v>
      </c>
      <c r="W18" s="103">
        <f t="shared" si="4"/>
        <v>-1</v>
      </c>
    </row>
    <row r="19" spans="1:23" ht="18" customHeight="1">
      <c r="A19" s="84" t="s">
        <v>95</v>
      </c>
      <c r="B19" s="77">
        <f t="shared" si="0"/>
        <v>74</v>
      </c>
      <c r="C19" s="75" cm="1">
        <f t="array" ref="C19">_xlfn.XLOOKUP(1,
 ('Hilfstabelle-Ortsgruppen'!$B:$B=Borken!$A19)*
 ('Hilfstabelle-Ortsgruppen'!$A:$A=A$2),
 'Hilfstabelle-Ortsgruppen'!$C:$C)</f>
        <v>74</v>
      </c>
      <c r="D19" s="8" cm="1">
        <f t="array" ref="D19">_xlfn.XLOOKUP(1,
 ('Hilfstabelle-Ortsgruppen'!$B:$B=Borken!$A19)*
 ('Hilfstabelle-Ortsgruppen'!$A:$A=A$2),
 'Hilfstabelle-Ortsgruppen'!$D:$D)</f>
        <v>0</v>
      </c>
      <c r="E19" s="80">
        <f>B19/B$31</f>
        <v>3.3944954128440369E-2</v>
      </c>
      <c r="G19" s="24">
        <f>H$30</f>
        <v>2</v>
      </c>
      <c r="H19" s="55">
        <f>INT(C19/H$35)</f>
        <v>1</v>
      </c>
      <c r="I19" s="65">
        <f t="shared" si="1"/>
        <v>3</v>
      </c>
      <c r="K19" s="45">
        <f>(C19/H$35)-H19</f>
        <v>0.49357798165137612</v>
      </c>
      <c r="L19" s="18">
        <f>IF(K19&gt;=H$36,1,0)</f>
        <v>0</v>
      </c>
      <c r="N19" s="17">
        <f t="shared" si="2"/>
        <v>3</v>
      </c>
      <c r="O19" s="46">
        <f>N19/H$45</f>
        <v>4.2253521126760563E-2</v>
      </c>
      <c r="Q19" s="62">
        <f>IF(N19&gt;=H$34,H$34,N19)</f>
        <v>3</v>
      </c>
      <c r="R19" s="46">
        <f>Q19/H$47</f>
        <v>3.7974683544303799E-2</v>
      </c>
      <c r="T19" s="105" cm="1">
        <f t="array" ref="T19">_xlfn.XLOOKUP(1,
 ('Hilfstabelle-Ortsgruppen'!$B:$B=Borken!$A19)*
 ('Hilfstabelle-Ortsgruppen'!$A:$A=A$2),
 'Hilfstabelle-Ortsgruppen'!$G:$G)</f>
        <v>4</v>
      </c>
      <c r="U19" s="98">
        <f t="shared" si="3"/>
        <v>4.6511627906976744E-2</v>
      </c>
      <c r="W19" s="103">
        <f t="shared" si="4"/>
        <v>-1</v>
      </c>
    </row>
    <row r="20" spans="1:23" ht="18" customHeight="1">
      <c r="A20" s="84" t="s">
        <v>96</v>
      </c>
      <c r="B20" s="77">
        <f t="shared" si="0"/>
        <v>69</v>
      </c>
      <c r="C20" s="75" cm="1">
        <f t="array" ref="C20">_xlfn.XLOOKUP(1,
 ('Hilfstabelle-Ortsgruppen'!$B:$B=Borken!$A20)*
 ('Hilfstabelle-Ortsgruppen'!$A:$A=A$2),
 'Hilfstabelle-Ortsgruppen'!$C:$C)</f>
        <v>69</v>
      </c>
      <c r="D20" s="8" cm="1">
        <f t="array" ref="D20">_xlfn.XLOOKUP(1,
 ('Hilfstabelle-Ortsgruppen'!$B:$B=Borken!$A20)*
 ('Hilfstabelle-Ortsgruppen'!$A:$A=A$2),
 'Hilfstabelle-Ortsgruppen'!$D:$D)</f>
        <v>0</v>
      </c>
      <c r="E20" s="80">
        <f>B20/B$31</f>
        <v>3.1651376146788993E-2</v>
      </c>
      <c r="G20" s="24">
        <f>H$30</f>
        <v>2</v>
      </c>
      <c r="H20" s="55">
        <f>INT(C20/H$35)</f>
        <v>1</v>
      </c>
      <c r="I20" s="65">
        <f t="shared" si="1"/>
        <v>3</v>
      </c>
      <c r="K20" s="45">
        <f>(C20/H$35)-H20</f>
        <v>0.39266055045871551</v>
      </c>
      <c r="L20" s="18">
        <f>IF(K20&gt;=H$36,1,0)</f>
        <v>0</v>
      </c>
      <c r="N20" s="17">
        <f t="shared" si="2"/>
        <v>3</v>
      </c>
      <c r="O20" s="46">
        <f>N20/H$45</f>
        <v>4.2253521126760563E-2</v>
      </c>
      <c r="Q20" s="62">
        <f>IF(N20&gt;=H$34,H$34,N20)</f>
        <v>3</v>
      </c>
      <c r="R20" s="46">
        <f>Q20/H$47</f>
        <v>3.7974683544303799E-2</v>
      </c>
      <c r="T20" s="105" cm="1">
        <f t="array" ref="T20">_xlfn.XLOOKUP(1,
 ('Hilfstabelle-Ortsgruppen'!$B:$B=Borken!$A20)*
 ('Hilfstabelle-Ortsgruppen'!$A:$A=A$2),
 'Hilfstabelle-Ortsgruppen'!$G:$G)</f>
        <v>4</v>
      </c>
      <c r="U20" s="98">
        <f t="shared" si="3"/>
        <v>4.6511627906976744E-2</v>
      </c>
      <c r="W20" s="103">
        <f t="shared" si="4"/>
        <v>-1</v>
      </c>
    </row>
    <row r="21" spans="1:23" ht="18" customHeight="1">
      <c r="A21" s="84" t="s">
        <v>97</v>
      </c>
      <c r="B21" s="77">
        <f t="shared" si="0"/>
        <v>121</v>
      </c>
      <c r="C21" s="75" cm="1">
        <f t="array" ref="C21">_xlfn.XLOOKUP(1,
 ('Hilfstabelle-Ortsgruppen'!$B:$B=Borken!$A21)*
 ('Hilfstabelle-Ortsgruppen'!$A:$A=A$2),
 'Hilfstabelle-Ortsgruppen'!$C:$C)</f>
        <v>90</v>
      </c>
      <c r="D21" s="8" cm="1">
        <f t="array" ref="D21">_xlfn.XLOOKUP(1,
 ('Hilfstabelle-Ortsgruppen'!$B:$B=Borken!$A21)*
 ('Hilfstabelle-Ortsgruppen'!$A:$A=A$2),
 'Hilfstabelle-Ortsgruppen'!$D:$D)</f>
        <v>31</v>
      </c>
      <c r="E21" s="80">
        <f>B21/B$31</f>
        <v>5.5504587155963306E-2</v>
      </c>
      <c r="G21" s="24">
        <f>H$30</f>
        <v>2</v>
      </c>
      <c r="H21" s="55">
        <f>INT(C21/H$35)</f>
        <v>1</v>
      </c>
      <c r="I21" s="65">
        <f t="shared" si="1"/>
        <v>3</v>
      </c>
      <c r="K21" s="45">
        <f>(C21/H$35)-H21</f>
        <v>0.8165137614678899</v>
      </c>
      <c r="L21" s="18">
        <f>IF(K21&gt;=H$36,1,0)</f>
        <v>1</v>
      </c>
      <c r="N21" s="17">
        <f t="shared" si="2"/>
        <v>4</v>
      </c>
      <c r="O21" s="46">
        <f>N21/H$45</f>
        <v>5.6338028169014086E-2</v>
      </c>
      <c r="Q21" s="62">
        <f>IF(N21&gt;=H$34,H$34,N21)</f>
        <v>4</v>
      </c>
      <c r="R21" s="46">
        <f>Q21/H$47</f>
        <v>5.0632911392405063E-2</v>
      </c>
      <c r="T21" s="105" cm="1">
        <f t="array" ref="T21">_xlfn.XLOOKUP(1,
 ('Hilfstabelle-Ortsgruppen'!$B:$B=Borken!$A21)*
 ('Hilfstabelle-Ortsgruppen'!$A:$A=A$2),
 'Hilfstabelle-Ortsgruppen'!$G:$G)</f>
        <v>4</v>
      </c>
      <c r="U21" s="98">
        <f t="shared" si="3"/>
        <v>4.6511627906976744E-2</v>
      </c>
      <c r="W21" s="103">
        <f t="shared" si="4"/>
        <v>0</v>
      </c>
    </row>
    <row r="22" spans="1:23" ht="18" customHeight="1">
      <c r="A22" s="84" t="s">
        <v>98</v>
      </c>
      <c r="B22" s="77">
        <f t="shared" si="0"/>
        <v>45</v>
      </c>
      <c r="C22" s="75" cm="1">
        <f t="array" ref="C22">_xlfn.XLOOKUP(1,
 ('Hilfstabelle-Ortsgruppen'!$B:$B=Borken!$A22)*
 ('Hilfstabelle-Ortsgruppen'!$A:$A=A$2),
 'Hilfstabelle-Ortsgruppen'!$C:$C)</f>
        <v>45</v>
      </c>
      <c r="D22" s="8" cm="1">
        <f t="array" ref="D22">_xlfn.XLOOKUP(1,
 ('Hilfstabelle-Ortsgruppen'!$B:$B=Borken!$A22)*
 ('Hilfstabelle-Ortsgruppen'!$A:$A=A$2),
 'Hilfstabelle-Ortsgruppen'!$D:$D)</f>
        <v>0</v>
      </c>
      <c r="E22" s="80">
        <f>B22/B$31</f>
        <v>2.0642201834862386E-2</v>
      </c>
      <c r="G22" s="24">
        <f>H$30</f>
        <v>2</v>
      </c>
      <c r="H22" s="55">
        <f>INT(C22/H$35)</f>
        <v>0</v>
      </c>
      <c r="I22" s="65">
        <f t="shared" si="1"/>
        <v>2</v>
      </c>
      <c r="K22" s="45">
        <f>(C22/H$35)-H22</f>
        <v>0.90825688073394495</v>
      </c>
      <c r="L22" s="18">
        <f>IF(K22&gt;=H$36,1,0)</f>
        <v>1</v>
      </c>
      <c r="N22" s="17">
        <f t="shared" si="2"/>
        <v>3</v>
      </c>
      <c r="O22" s="46">
        <f>N22/H$45</f>
        <v>4.2253521126760563E-2</v>
      </c>
      <c r="Q22" s="62">
        <f>IF(N22&gt;=H$34,H$34,N22)</f>
        <v>3</v>
      </c>
      <c r="R22" s="46">
        <f>Q22/H$47</f>
        <v>3.7974683544303799E-2</v>
      </c>
      <c r="T22" s="105" cm="1">
        <f t="array" ref="T22">_xlfn.XLOOKUP(1,
 ('Hilfstabelle-Ortsgruppen'!$B:$B=Borken!$A22)*
 ('Hilfstabelle-Ortsgruppen'!$A:$A=A$2),
 'Hilfstabelle-Ortsgruppen'!$G:$G)</f>
        <v>2</v>
      </c>
      <c r="U22" s="98">
        <f t="shared" si="3"/>
        <v>2.3255813953488372E-2</v>
      </c>
      <c r="W22" s="103">
        <f t="shared" si="4"/>
        <v>1</v>
      </c>
    </row>
    <row r="23" spans="1:23" ht="18" customHeight="1">
      <c r="A23" s="84" t="s">
        <v>99</v>
      </c>
      <c r="B23" s="77">
        <f t="shared" si="0"/>
        <v>79</v>
      </c>
      <c r="C23" s="75" cm="1">
        <f t="array" ref="C23">_xlfn.XLOOKUP(1,
 ('Hilfstabelle-Ortsgruppen'!$B:$B=Borken!$A23)*
 ('Hilfstabelle-Ortsgruppen'!$A:$A=A$2),
 'Hilfstabelle-Ortsgruppen'!$C:$C)</f>
        <v>79</v>
      </c>
      <c r="D23" s="8" cm="1">
        <f t="array" ref="D23">_xlfn.XLOOKUP(1,
 ('Hilfstabelle-Ortsgruppen'!$B:$B=Borken!$A23)*
 ('Hilfstabelle-Ortsgruppen'!$A:$A=A$2),
 'Hilfstabelle-Ortsgruppen'!$D:$D)</f>
        <v>0</v>
      </c>
      <c r="E23" s="80">
        <f>B23/B$31</f>
        <v>3.6238532110091745E-2</v>
      </c>
      <c r="G23" s="24">
        <f>H$30</f>
        <v>2</v>
      </c>
      <c r="H23" s="55">
        <f>INT(C23/H$35)</f>
        <v>1</v>
      </c>
      <c r="I23" s="65">
        <f t="shared" si="1"/>
        <v>3</v>
      </c>
      <c r="K23" s="45">
        <f>(C23/H$35)-H23</f>
        <v>0.59449541284403673</v>
      </c>
      <c r="L23" s="18">
        <f>IF(K23&gt;=H$36,1,0)</f>
        <v>1</v>
      </c>
      <c r="N23" s="17">
        <f t="shared" si="2"/>
        <v>4</v>
      </c>
      <c r="O23" s="46">
        <f>N23/H$45</f>
        <v>5.6338028169014086E-2</v>
      </c>
      <c r="Q23" s="62">
        <f>IF(N23&gt;=H$34,H$34,N23)</f>
        <v>4</v>
      </c>
      <c r="R23" s="46">
        <f>Q23/H$47</f>
        <v>5.0632911392405063E-2</v>
      </c>
      <c r="T23" s="105" cm="1">
        <f t="array" ref="T23">_xlfn.XLOOKUP(1,
 ('Hilfstabelle-Ortsgruppen'!$B:$B=Borken!$A23)*
 ('Hilfstabelle-Ortsgruppen'!$A:$A=A$2),
 'Hilfstabelle-Ortsgruppen'!$G:$G)</f>
        <v>4</v>
      </c>
      <c r="U23" s="98">
        <f t="shared" si="3"/>
        <v>4.6511627906976744E-2</v>
      </c>
      <c r="W23" s="103">
        <f t="shared" si="4"/>
        <v>0</v>
      </c>
    </row>
    <row r="24" spans="1:23" ht="18" customHeight="1">
      <c r="A24" s="70" t="s">
        <v>100</v>
      </c>
      <c r="B24" s="78">
        <f t="shared" si="0"/>
        <v>180</v>
      </c>
      <c r="C24" s="82" cm="1">
        <f t="array" ref="C24">_xlfn.XLOOKUP(1,
 ('Hilfstabelle-Ortsgruppen'!$B:$B=Borken!$A24)*
 ('Hilfstabelle-Ortsgruppen'!$A:$A=A$2),
 'Hilfstabelle-Ortsgruppen'!$C:$C)</f>
        <v>162</v>
      </c>
      <c r="D24" s="9" cm="1">
        <f t="array" ref="D24">_xlfn.XLOOKUP(1,
 ('Hilfstabelle-Ortsgruppen'!$B:$B=Borken!$A24)*
 ('Hilfstabelle-Ortsgruppen'!$A:$A=A$2),
 'Hilfstabelle-Ortsgruppen'!$D:$D)</f>
        <v>18</v>
      </c>
      <c r="E24" s="81">
        <f>B24/B$31</f>
        <v>8.2568807339449546E-2</v>
      </c>
      <c r="G24" s="28">
        <f>H$30</f>
        <v>2</v>
      </c>
      <c r="H24" s="56">
        <f>INT(C24/H$35)</f>
        <v>3</v>
      </c>
      <c r="I24" s="66">
        <f t="shared" si="1"/>
        <v>5</v>
      </c>
      <c r="K24" s="60">
        <f>(C24/H$35)-H24</f>
        <v>0.26972477064220168</v>
      </c>
      <c r="L24" s="20">
        <f>IF(K24&gt;=H$36,1,0)</f>
        <v>0</v>
      </c>
      <c r="N24" s="19">
        <f t="shared" si="2"/>
        <v>5</v>
      </c>
      <c r="O24" s="49">
        <f>N24/H$45</f>
        <v>7.0422535211267609E-2</v>
      </c>
      <c r="Q24" s="63">
        <f>IF(N24&gt;=H$34,H$34,N24)</f>
        <v>5</v>
      </c>
      <c r="R24" s="49">
        <f>Q24/H$47</f>
        <v>6.3291139240506333E-2</v>
      </c>
      <c r="T24" s="116" cm="1">
        <f t="array" ref="T24">_xlfn.XLOOKUP(1,
 ('Hilfstabelle-Ortsgruppen'!$B:$B=Borken!$A24)*
 ('Hilfstabelle-Ortsgruppen'!$A:$A=A$2),
 'Hilfstabelle-Ortsgruppen'!$G:$G)</f>
        <v>6</v>
      </c>
      <c r="U24" s="118">
        <f t="shared" si="3"/>
        <v>6.9767441860465115E-2</v>
      </c>
      <c r="W24" s="104">
        <f t="shared" si="4"/>
        <v>-1</v>
      </c>
    </row>
    <row r="25" spans="1:23" ht="5.25" customHeight="1">
      <c r="T25" s="114"/>
      <c r="U25" s="115"/>
    </row>
    <row r="26" spans="1:23" ht="5.25" customHeight="1">
      <c r="T26" s="114"/>
      <c r="U26" s="115"/>
    </row>
    <row r="27" spans="1:23" ht="5.25" customHeight="1"/>
    <row r="28" spans="1:23" ht="18" customHeight="1">
      <c r="A28" s="10" t="s">
        <v>28</v>
      </c>
      <c r="B28" s="11"/>
      <c r="C28" s="11"/>
      <c r="D28" s="11"/>
      <c r="G28" s="23" t="s">
        <v>29</v>
      </c>
      <c r="K28" s="52"/>
      <c r="N28" s="122">
        <f>SUM(N7:N24)</f>
        <v>80</v>
      </c>
      <c r="Q28" s="122">
        <f>SUM(Q7:Q24)</f>
        <v>79</v>
      </c>
      <c r="T28" s="122">
        <f>SUM(T7:T24)</f>
        <v>86</v>
      </c>
      <c r="W28" s="122">
        <f>Q28-T28</f>
        <v>-7</v>
      </c>
    </row>
    <row r="29" spans="1:23" ht="8.25" customHeight="1">
      <c r="A29" s="11"/>
      <c r="B29" s="11"/>
      <c r="C29" s="11"/>
      <c r="D29" s="11"/>
    </row>
    <row r="30" spans="1:23" ht="30" customHeight="1">
      <c r="A30" s="12" t="s">
        <v>69</v>
      </c>
      <c r="B30" s="13">
        <f>ROWS(A7:A24)</f>
        <v>18</v>
      </c>
      <c r="C30" s="14"/>
      <c r="D30" s="14"/>
      <c r="G30" s="29" t="s">
        <v>70</v>
      </c>
      <c r="H30" s="30">
        <f>Hilfstabelle!B2</f>
        <v>2</v>
      </c>
    </row>
    <row r="31" spans="1:23" ht="30" customHeight="1">
      <c r="A31" s="15" t="s">
        <v>32</v>
      </c>
      <c r="B31" s="16">
        <f>SUM(C7:C24)</f>
        <v>2180</v>
      </c>
      <c r="C31" s="14"/>
      <c r="D31" s="14"/>
      <c r="G31" s="31" t="s">
        <v>33</v>
      </c>
      <c r="H31" s="83">
        <f>IF(B30 &gt;= Hilfstabelle!A10, Hilfstabelle!C10, IF(B30 &gt;= Hilfstabelle!A9, Hilfstabelle!C9, IF(B30 &gt;= Hilfstabelle!A8, Hilfstabelle!C8, IF(B30 &gt;= Hilfstabelle!A7, Hilfstabelle!C7, Hilfstabelle!C6))))</f>
        <v>80</v>
      </c>
    </row>
    <row r="32" spans="1:23" ht="30" customHeight="1">
      <c r="G32" s="31" t="s">
        <v>34</v>
      </c>
      <c r="H32" s="32">
        <f>B30*H30</f>
        <v>36</v>
      </c>
    </row>
    <row r="33" spans="7:8" ht="30" customHeight="1">
      <c r="G33" s="31" t="s">
        <v>35</v>
      </c>
      <c r="H33" s="32">
        <f>H31-H32</f>
        <v>44</v>
      </c>
    </row>
    <row r="34" spans="7:8" ht="30" customHeight="1">
      <c r="G34" s="33" t="s">
        <v>36</v>
      </c>
      <c r="H34" s="32">
        <f>Hilfstabelle!B3</f>
        <v>6</v>
      </c>
    </row>
    <row r="35" spans="7:8" ht="30" customHeight="1">
      <c r="G35" s="34" t="s">
        <v>37</v>
      </c>
      <c r="H35" s="35">
        <f>B$31 / H$33</f>
        <v>49.545454545454547</v>
      </c>
    </row>
    <row r="36" spans="7:8" ht="30" customHeight="1">
      <c r="G36" s="36" t="s">
        <v>38</v>
      </c>
      <c r="H36" s="37">
        <f>SMALL(K7:K24, COUNT(K7:K24)-H$44+1)</f>
        <v>0.51376146788990829</v>
      </c>
    </row>
    <row r="37" spans="7:8" ht="5.25" customHeight="1">
      <c r="G37" s="39"/>
      <c r="H37" s="40"/>
    </row>
    <row r="38" spans="7:8" ht="5.25" customHeight="1">
      <c r="G38" s="39"/>
      <c r="H38" s="40"/>
    </row>
    <row r="39" spans="7:8" ht="5.25" customHeight="1">
      <c r="G39" s="11"/>
      <c r="H39" s="11"/>
    </row>
    <row r="40" spans="7:8" ht="18" customHeight="1">
      <c r="G40" s="38" t="s">
        <v>39</v>
      </c>
      <c r="H40" s="11"/>
    </row>
    <row r="41" spans="7:8" ht="8.25" customHeight="1">
      <c r="G41" s="38"/>
      <c r="H41" s="11"/>
    </row>
    <row r="42" spans="7:8" ht="30" customHeight="1">
      <c r="G42" s="41" t="s">
        <v>40</v>
      </c>
      <c r="H42" s="42">
        <f>B30*H30</f>
        <v>36</v>
      </c>
    </row>
    <row r="43" spans="7:8" ht="30" customHeight="1">
      <c r="G43" s="31" t="s">
        <v>41</v>
      </c>
      <c r="H43" s="32">
        <f>SUM(H7:H24)</f>
        <v>35</v>
      </c>
    </row>
    <row r="44" spans="7:8" ht="30" customHeight="1">
      <c r="G44" s="31" t="s">
        <v>42</v>
      </c>
      <c r="H44" s="32">
        <f>SUM(K7:K24)</f>
        <v>9</v>
      </c>
    </row>
    <row r="45" spans="7:8" ht="45" customHeight="1">
      <c r="G45" s="31" t="s">
        <v>43</v>
      </c>
      <c r="H45" s="32">
        <f>SUM(I7:I24)</f>
        <v>71</v>
      </c>
    </row>
    <row r="46" spans="7:8" ht="45" customHeight="1">
      <c r="G46" s="31" t="s">
        <v>44</v>
      </c>
      <c r="H46" s="32">
        <f>SUM(N7:N24)</f>
        <v>80</v>
      </c>
    </row>
    <row r="47" spans="7:8" ht="45" customHeight="1">
      <c r="G47" s="31" t="s">
        <v>45</v>
      </c>
      <c r="H47" s="32">
        <f>SUM(Q7:Q24)</f>
        <v>79</v>
      </c>
    </row>
    <row r="48" spans="7:8" ht="30" customHeight="1">
      <c r="G48" s="43" t="s">
        <v>46</v>
      </c>
      <c r="H48" s="44">
        <f>H31-H47</f>
        <v>1</v>
      </c>
    </row>
  </sheetData>
  <sheetProtection sheet="1" objects="1" scenarios="1"/>
  <conditionalFormatting sqref="Q7:Q24">
    <cfRule type="cellIs" dxfId="56" priority="5" operator="equal">
      <formula>$H$34</formula>
    </cfRule>
  </conditionalFormatting>
  <conditionalFormatting sqref="H35 H33">
    <cfRule type="cellIs" dxfId="55" priority="3" operator="lessThan">
      <formula>0</formula>
    </cfRule>
  </conditionalFormatting>
  <conditionalFormatting sqref="W7:W26">
    <cfRule type="cellIs" dxfId="54" priority="1" operator="lessThan">
      <formula>0</formula>
    </cfRule>
  </conditionalFormatting>
  <conditionalFormatting sqref="W7:W26">
    <cfRule type="cellIs" dxfId="53" priority="2" operator="greaterThan">
      <formula>0</formula>
    </cfRule>
  </conditionalFormatting>
  <printOptions horizontalCentered="1" verticalCentered="1"/>
  <pageMargins left="0.25" right="0.25" top="0.75" bottom="0.75" header="0.3" footer="0.3"/>
  <pageSetup paperSize="8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1C9B0-0555-4B43-89C8-2CCF02337DF3}">
  <sheetPr>
    <pageSetUpPr fitToPage="1"/>
  </sheetPr>
  <dimension ref="A1:W47"/>
  <sheetViews>
    <sheetView topLeftCell="A4" workbookViewId="0">
      <selection activeCell="A15" sqref="A15"/>
    </sheetView>
  </sheetViews>
  <sheetFormatPr defaultColWidth="9.140625" defaultRowHeight="14.25"/>
  <cols>
    <col min="1" max="1" width="30.7109375" style="5" customWidth="1"/>
    <col min="2" max="2" width="12.7109375" style="5" customWidth="1"/>
    <col min="3" max="3" width="25.7109375" style="5" customWidth="1"/>
    <col min="4" max="4" width="16.7109375" style="5" customWidth="1"/>
    <col min="5" max="5" width="20.7109375" style="5" customWidth="1"/>
    <col min="6" max="6" width="5.7109375" style="5" customWidth="1"/>
    <col min="7" max="9" width="20.7109375" style="5" customWidth="1"/>
    <col min="10" max="10" width="5.7109375" style="5" customWidth="1"/>
    <col min="11" max="12" width="20.7109375" style="5" customWidth="1"/>
    <col min="13" max="13" width="5.7109375" style="5" customWidth="1"/>
    <col min="14" max="15" width="20.7109375" style="5" customWidth="1"/>
    <col min="16" max="16" width="5.7109375" style="5" customWidth="1"/>
    <col min="17" max="18" width="20.7109375" style="5" customWidth="1"/>
    <col min="19" max="19" width="10.7109375" style="5" customWidth="1"/>
    <col min="20" max="21" width="20.7109375" style="5" customWidth="1"/>
    <col min="22" max="22" width="5.7109375" style="5" customWidth="1"/>
    <col min="23" max="23" width="20.7109375" style="5" customWidth="1"/>
    <col min="24" max="16384" width="9.140625" style="5"/>
  </cols>
  <sheetData>
    <row r="1" spans="1:23" ht="15"/>
    <row r="2" spans="1:23" ht="21">
      <c r="A2" s="4" t="s">
        <v>21</v>
      </c>
      <c r="B2" s="4"/>
    </row>
    <row r="3" spans="1:23" ht="21">
      <c r="A3" s="4"/>
    </row>
    <row r="4" spans="1:23" s="7" customFormat="1" ht="18" customHeight="1">
      <c r="A4" s="6" t="s">
        <v>1</v>
      </c>
      <c r="G4" s="6" t="s">
        <v>2</v>
      </c>
    </row>
    <row r="5" spans="1:23" ht="8.25" customHeight="1"/>
    <row r="6" spans="1:23" s="11" customFormat="1" ht="30" customHeight="1">
      <c r="A6" s="21" t="s">
        <v>47</v>
      </c>
      <c r="B6" s="71" t="s">
        <v>1</v>
      </c>
      <c r="C6" s="72" t="s">
        <v>4</v>
      </c>
      <c r="D6" s="72" t="s">
        <v>5</v>
      </c>
      <c r="E6" s="73" t="s">
        <v>48</v>
      </c>
      <c r="G6" s="50" t="s">
        <v>7</v>
      </c>
      <c r="H6" s="57" t="s">
        <v>8</v>
      </c>
      <c r="I6" s="22" t="s">
        <v>9</v>
      </c>
      <c r="K6" s="50" t="s">
        <v>10</v>
      </c>
      <c r="L6" s="51" t="s">
        <v>11</v>
      </c>
      <c r="N6" s="50" t="s">
        <v>12</v>
      </c>
      <c r="O6" s="51" t="s">
        <v>13</v>
      </c>
      <c r="Q6" s="50" t="s">
        <v>14</v>
      </c>
      <c r="R6" s="51" t="s">
        <v>13</v>
      </c>
      <c r="T6" s="110" t="s">
        <v>15</v>
      </c>
      <c r="U6" s="111" t="s">
        <v>13</v>
      </c>
      <c r="W6" s="113" t="s">
        <v>16</v>
      </c>
    </row>
    <row r="7" spans="1:23" ht="18" customHeight="1">
      <c r="A7" s="91" t="s">
        <v>101</v>
      </c>
      <c r="B7" s="76">
        <f>SUM(C7:D7)</f>
        <v>163</v>
      </c>
      <c r="C7" s="74" cm="1">
        <f t="array" ref="C7">_xlfn.XLOOKUP(1,
 ('Hilfstabelle-Ortsgruppen'!$B:$B=Coesfeld!$A7)*
 ('Hilfstabelle-Ortsgruppen'!$A:$A=A$2),
 'Hilfstabelle-Ortsgruppen'!$C:$C)</f>
        <v>140</v>
      </c>
      <c r="D7" s="67" cm="1">
        <f t="array" ref="D7">_xlfn.XLOOKUP(1,
 ('Hilfstabelle-Ortsgruppen'!$B:$B=Coesfeld!$A7)*
 ('Hilfstabelle-Ortsgruppen'!$A:$A=A$2),
 'Hilfstabelle-Ortsgruppen'!$D:$D)</f>
        <v>23</v>
      </c>
      <c r="E7" s="79">
        <f>B7/B$29</f>
        <v>0.12348484848484849</v>
      </c>
      <c r="G7" s="53">
        <f>H$28</f>
        <v>2</v>
      </c>
      <c r="H7" s="54">
        <f>INT(C7/H$33)</f>
        <v>2</v>
      </c>
      <c r="I7" s="64">
        <f>SUM(G7:H7)</f>
        <v>4</v>
      </c>
      <c r="K7" s="58">
        <f>(C7/H$33)-H7</f>
        <v>0.96969696969696972</v>
      </c>
      <c r="L7" s="59">
        <f>IF(K7&gt;=H$34,1,0)</f>
        <v>1</v>
      </c>
      <c r="N7" s="47">
        <f>SUM(I7,L7)</f>
        <v>5</v>
      </c>
      <c r="O7" s="48">
        <f>N7/H$43</f>
        <v>0.1</v>
      </c>
      <c r="Q7" s="61">
        <f>IF(N7&gt;=H$32,H$32,N7)</f>
        <v>5</v>
      </c>
      <c r="R7" s="48">
        <f>Q7/H$45</f>
        <v>8.4745762711864403E-2</v>
      </c>
      <c r="T7" s="108" cm="1">
        <f t="array" ref="T7">_xlfn.XLOOKUP(1,
 ('Hilfstabelle-Ortsgruppen'!$B:$B=Coesfeld!$A7)*
 ('Hilfstabelle-Ortsgruppen'!$A:$A=A$2),
 'Hilfstabelle-Ortsgruppen'!$G:$G)</f>
        <v>6</v>
      </c>
      <c r="U7" s="109">
        <f>T7 / $T$26</f>
        <v>9.5238095238095233E-2</v>
      </c>
      <c r="W7" s="112">
        <f>Q7-T7</f>
        <v>-1</v>
      </c>
    </row>
    <row r="8" spans="1:23" ht="18" customHeight="1">
      <c r="A8" s="91" t="s">
        <v>102</v>
      </c>
      <c r="B8" s="77">
        <f t="shared" ref="B8:B22" si="0">SUM(C8:D8)</f>
        <v>98</v>
      </c>
      <c r="C8" s="75" cm="1">
        <f t="array" ref="C8">_xlfn.XLOOKUP(1,
 ('Hilfstabelle-Ortsgruppen'!$B:$B=Coesfeld!$A8)*
 ('Hilfstabelle-Ortsgruppen'!$A:$A=A$2),
 'Hilfstabelle-Ortsgruppen'!$C:$C)</f>
        <v>87</v>
      </c>
      <c r="D8" s="8" cm="1">
        <f t="array" ref="D8">_xlfn.XLOOKUP(1,
 ('Hilfstabelle-Ortsgruppen'!$B:$B=Coesfeld!$A8)*
 ('Hilfstabelle-Ortsgruppen'!$A:$A=A$2),
 'Hilfstabelle-Ortsgruppen'!$D:$D)</f>
        <v>11</v>
      </c>
      <c r="E8" s="80">
        <f>B8/B$29</f>
        <v>7.4242424242424249E-2</v>
      </c>
      <c r="G8" s="24">
        <f>H$28</f>
        <v>2</v>
      </c>
      <c r="H8" s="55">
        <f>INT(C8/H$33)</f>
        <v>1</v>
      </c>
      <c r="I8" s="65">
        <f t="shared" ref="I8:I22" si="1">SUM(G8:H8)</f>
        <v>3</v>
      </c>
      <c r="K8" s="45">
        <f>(C8/H$33)-H8</f>
        <v>0.84545454545454524</v>
      </c>
      <c r="L8" s="18">
        <f>IF(K8&gt;=H$34,1,0)</f>
        <v>1</v>
      </c>
      <c r="N8" s="17">
        <f t="shared" ref="N8:N22" si="2">SUM(I8,L8)</f>
        <v>4</v>
      </c>
      <c r="O8" s="46">
        <f>N8/H$43</f>
        <v>0.08</v>
      </c>
      <c r="Q8" s="62">
        <f>IF(N8&gt;=H$32,H$32,N8)</f>
        <v>4</v>
      </c>
      <c r="R8" s="46">
        <f>Q8/H$45</f>
        <v>6.7796610169491525E-2</v>
      </c>
      <c r="T8" s="105" cm="1">
        <f t="array" ref="T8">_xlfn.XLOOKUP(1,
 ('Hilfstabelle-Ortsgruppen'!$B:$B=Coesfeld!$A8)*
 ('Hilfstabelle-Ortsgruppen'!$A:$A=A$2),
 'Hilfstabelle-Ortsgruppen'!$G:$G)</f>
        <v>4</v>
      </c>
      <c r="U8" s="98">
        <f>T8 / $T$26</f>
        <v>6.3492063492063489E-2</v>
      </c>
      <c r="W8" s="103">
        <f t="shared" ref="W8:W22" si="3">Q8-T8</f>
        <v>0</v>
      </c>
    </row>
    <row r="9" spans="1:23" ht="18" customHeight="1">
      <c r="A9" s="91" t="s">
        <v>21</v>
      </c>
      <c r="B9" s="77">
        <f t="shared" si="0"/>
        <v>140</v>
      </c>
      <c r="C9" s="75" cm="1">
        <f t="array" ref="C9">_xlfn.XLOOKUP(1,
 ('Hilfstabelle-Ortsgruppen'!$B:$B=Coesfeld!$A9)*
 ('Hilfstabelle-Ortsgruppen'!$A:$A=A$2),
 'Hilfstabelle-Ortsgruppen'!$C:$C)</f>
        <v>140</v>
      </c>
      <c r="D9" s="8" cm="1">
        <f t="array" ref="D9">_xlfn.XLOOKUP(1,
 ('Hilfstabelle-Ortsgruppen'!$B:$B=Coesfeld!$A9)*
 ('Hilfstabelle-Ortsgruppen'!$A:$A=A$2),
 'Hilfstabelle-Ortsgruppen'!$D:$D)</f>
        <v>0</v>
      </c>
      <c r="E9" s="80">
        <f>B9/B$29</f>
        <v>0.10606060606060606</v>
      </c>
      <c r="G9" s="24">
        <f>H$28</f>
        <v>2</v>
      </c>
      <c r="H9" s="55">
        <f>INT(C9/H$33)</f>
        <v>2</v>
      </c>
      <c r="I9" s="65">
        <f t="shared" si="1"/>
        <v>4</v>
      </c>
      <c r="K9" s="45">
        <f>(C9/H$33)-H9</f>
        <v>0.96969696969696972</v>
      </c>
      <c r="L9" s="18">
        <f>IF(K9&gt;=H$34,1,0)</f>
        <v>1</v>
      </c>
      <c r="N9" s="17">
        <f t="shared" si="2"/>
        <v>5</v>
      </c>
      <c r="O9" s="46">
        <f>N9/H$43</f>
        <v>0.1</v>
      </c>
      <c r="Q9" s="62">
        <f>IF(N9&gt;=H$32,H$32,N9)</f>
        <v>5</v>
      </c>
      <c r="R9" s="46">
        <f>Q9/H$45</f>
        <v>8.4745762711864403E-2</v>
      </c>
      <c r="T9" s="105" cm="1">
        <f t="array" ref="T9">_xlfn.XLOOKUP(1,
 ('Hilfstabelle-Ortsgruppen'!$B:$B=Coesfeld!$A9)*
 ('Hilfstabelle-Ortsgruppen'!$A:$A=A$2),
 'Hilfstabelle-Ortsgruppen'!$G:$G)</f>
        <v>6</v>
      </c>
      <c r="U9" s="98">
        <f>T9 / $T$26</f>
        <v>9.5238095238095233E-2</v>
      </c>
      <c r="W9" s="103">
        <f t="shared" si="3"/>
        <v>-1</v>
      </c>
    </row>
    <row r="10" spans="1:23" ht="18" customHeight="1">
      <c r="A10" s="91" t="s">
        <v>103</v>
      </c>
      <c r="B10" s="77">
        <f t="shared" si="0"/>
        <v>37</v>
      </c>
      <c r="C10" s="75" cm="1">
        <f t="array" ref="C10">_xlfn.XLOOKUP(1,
 ('Hilfstabelle-Ortsgruppen'!$B:$B=Coesfeld!$A10)*
 ('Hilfstabelle-Ortsgruppen'!$A:$A=A$2),
 'Hilfstabelle-Ortsgruppen'!$C:$C)</f>
        <v>37</v>
      </c>
      <c r="D10" s="8" cm="1">
        <f t="array" ref="D10">_xlfn.XLOOKUP(1,
 ('Hilfstabelle-Ortsgruppen'!$B:$B=Coesfeld!$A10)*
 ('Hilfstabelle-Ortsgruppen'!$A:$A=A$2),
 'Hilfstabelle-Ortsgruppen'!$D:$D)</f>
        <v>0</v>
      </c>
      <c r="E10" s="80">
        <f>B10/B$29</f>
        <v>2.803030303030303E-2</v>
      </c>
      <c r="G10" s="24">
        <f>H$28</f>
        <v>2</v>
      </c>
      <c r="H10" s="55">
        <f>INT(C10/H$33)</f>
        <v>0</v>
      </c>
      <c r="I10" s="65">
        <f t="shared" si="1"/>
        <v>2</v>
      </c>
      <c r="K10" s="45">
        <f>(C10/H$33)-H10</f>
        <v>0.7848484848484848</v>
      </c>
      <c r="L10" s="18">
        <f>IF(K10&gt;=H$34,1,0)</f>
        <v>1</v>
      </c>
      <c r="N10" s="17">
        <f t="shared" si="2"/>
        <v>3</v>
      </c>
      <c r="O10" s="46">
        <f>N10/H$43</f>
        <v>0.06</v>
      </c>
      <c r="Q10" s="62">
        <f>IF(N10&gt;=H$32,H$32,N10)</f>
        <v>3</v>
      </c>
      <c r="R10" s="46">
        <f>Q10/H$45</f>
        <v>5.0847457627118647E-2</v>
      </c>
      <c r="T10" s="105" cm="1">
        <f t="array" ref="T10">_xlfn.XLOOKUP(1,
 ('Hilfstabelle-Ortsgruppen'!$B:$B=Coesfeld!$A10)*
 ('Hilfstabelle-Ortsgruppen'!$A:$A=A$2),
 'Hilfstabelle-Ortsgruppen'!$G:$G)</f>
        <v>2</v>
      </c>
      <c r="U10" s="98">
        <f>T10 / $T$26</f>
        <v>3.1746031746031744E-2</v>
      </c>
      <c r="W10" s="103">
        <f t="shared" si="3"/>
        <v>1</v>
      </c>
    </row>
    <row r="11" spans="1:23" ht="18" customHeight="1">
      <c r="A11" s="91" t="s">
        <v>104</v>
      </c>
      <c r="B11" s="77">
        <f t="shared" si="0"/>
        <v>122</v>
      </c>
      <c r="C11" s="75" cm="1">
        <f t="array" ref="C11">_xlfn.XLOOKUP(1,
 ('Hilfstabelle-Ortsgruppen'!$B:$B=Coesfeld!$A11)*
 ('Hilfstabelle-Ortsgruppen'!$A:$A=A$2),
 'Hilfstabelle-Ortsgruppen'!$C:$C)</f>
        <v>111</v>
      </c>
      <c r="D11" s="8" cm="1">
        <f t="array" ref="D11">_xlfn.XLOOKUP(1,
 ('Hilfstabelle-Ortsgruppen'!$B:$B=Coesfeld!$A11)*
 ('Hilfstabelle-Ortsgruppen'!$A:$A=A$2),
 'Hilfstabelle-Ortsgruppen'!$D:$D)</f>
        <v>11</v>
      </c>
      <c r="E11" s="80">
        <f>B11/B$29</f>
        <v>9.2424242424242423E-2</v>
      </c>
      <c r="G11" s="24">
        <f>H$28</f>
        <v>2</v>
      </c>
      <c r="H11" s="55">
        <f>INT(C11/H$33)</f>
        <v>2</v>
      </c>
      <c r="I11" s="65">
        <f t="shared" si="1"/>
        <v>4</v>
      </c>
      <c r="K11" s="45">
        <f>(C11/H$33)-H11</f>
        <v>0.3545454545454545</v>
      </c>
      <c r="L11" s="18">
        <f>IF(K11&gt;=H$34,1,0)</f>
        <v>0</v>
      </c>
      <c r="N11" s="17">
        <f t="shared" si="2"/>
        <v>4</v>
      </c>
      <c r="O11" s="46">
        <f>N11/H$43</f>
        <v>0.08</v>
      </c>
      <c r="Q11" s="62">
        <f>IF(N11&gt;=H$32,H$32,N11)</f>
        <v>4</v>
      </c>
      <c r="R11" s="46">
        <f>Q11/H$45</f>
        <v>6.7796610169491525E-2</v>
      </c>
      <c r="T11" s="105" cm="1">
        <f t="array" ref="T11">_xlfn.XLOOKUP(1,
 ('Hilfstabelle-Ortsgruppen'!$B:$B=Coesfeld!$A11)*
 ('Hilfstabelle-Ortsgruppen'!$A:$A=A$2),
 'Hilfstabelle-Ortsgruppen'!$G:$G)</f>
        <v>6</v>
      </c>
      <c r="U11" s="98">
        <f>T11 / $T$26</f>
        <v>9.5238095238095233E-2</v>
      </c>
      <c r="W11" s="103">
        <f t="shared" si="3"/>
        <v>-2</v>
      </c>
    </row>
    <row r="12" spans="1:23" ht="18" customHeight="1">
      <c r="A12" s="91" t="s">
        <v>105</v>
      </c>
      <c r="B12" s="77">
        <f t="shared" si="0"/>
        <v>91</v>
      </c>
      <c r="C12" s="75" cm="1">
        <f t="array" ref="C12">_xlfn.XLOOKUP(1,
 ('Hilfstabelle-Ortsgruppen'!$B:$B=Coesfeld!$A12)*
 ('Hilfstabelle-Ortsgruppen'!$A:$A=A$2),
 'Hilfstabelle-Ortsgruppen'!$C:$C)</f>
        <v>52</v>
      </c>
      <c r="D12" s="8" cm="1">
        <f t="array" ref="D12">_xlfn.XLOOKUP(1,
 ('Hilfstabelle-Ortsgruppen'!$B:$B=Coesfeld!$A12)*
 ('Hilfstabelle-Ortsgruppen'!$A:$A=A$2),
 'Hilfstabelle-Ortsgruppen'!$D:$D)</f>
        <v>39</v>
      </c>
      <c r="E12" s="80">
        <f>B12/B$29</f>
        <v>6.8939393939393939E-2</v>
      </c>
      <c r="G12" s="24">
        <f>H$28</f>
        <v>2</v>
      </c>
      <c r="H12" s="55">
        <f>INT(C12/H$33)</f>
        <v>1</v>
      </c>
      <c r="I12" s="65">
        <f t="shared" si="1"/>
        <v>3</v>
      </c>
      <c r="K12" s="45">
        <f>(C12/H$33)-H12</f>
        <v>0.10303030303030303</v>
      </c>
      <c r="L12" s="18">
        <f>IF(K12&gt;=H$34,1,0)</f>
        <v>0</v>
      </c>
      <c r="N12" s="17">
        <f t="shared" si="2"/>
        <v>3</v>
      </c>
      <c r="O12" s="46">
        <f>N12/H$43</f>
        <v>0.06</v>
      </c>
      <c r="Q12" s="62">
        <f>IF(N12&gt;=H$32,H$32,N12)</f>
        <v>3</v>
      </c>
      <c r="R12" s="46">
        <f>Q12/H$45</f>
        <v>5.0847457627118647E-2</v>
      </c>
      <c r="T12" s="105" cm="1">
        <f t="array" ref="T12">_xlfn.XLOOKUP(1,
 ('Hilfstabelle-Ortsgruppen'!$B:$B=Coesfeld!$A12)*
 ('Hilfstabelle-Ortsgruppen'!$A:$A=A$2),
 'Hilfstabelle-Ortsgruppen'!$G:$G)</f>
        <v>4</v>
      </c>
      <c r="U12" s="98">
        <f>T12 / $T$26</f>
        <v>6.3492063492063489E-2</v>
      </c>
      <c r="W12" s="103">
        <f t="shared" si="3"/>
        <v>-1</v>
      </c>
    </row>
    <row r="13" spans="1:23" ht="18" customHeight="1">
      <c r="A13" s="91" t="s">
        <v>106</v>
      </c>
      <c r="B13" s="77">
        <f t="shared" si="0"/>
        <v>45</v>
      </c>
      <c r="C13" s="75" cm="1">
        <f t="array" ref="C13">_xlfn.XLOOKUP(1,
 ('Hilfstabelle-Ortsgruppen'!$B:$B=Coesfeld!$A13)*
 ('Hilfstabelle-Ortsgruppen'!$A:$A=A$2),
 'Hilfstabelle-Ortsgruppen'!$C:$C)</f>
        <v>45</v>
      </c>
      <c r="D13" s="8" cm="1">
        <f t="array" ref="D13">_xlfn.XLOOKUP(1,
 ('Hilfstabelle-Ortsgruppen'!$B:$B=Coesfeld!$A13)*
 ('Hilfstabelle-Ortsgruppen'!$A:$A=A$2),
 'Hilfstabelle-Ortsgruppen'!$D:$D)</f>
        <v>0</v>
      </c>
      <c r="E13" s="80">
        <f>B13/B$29</f>
        <v>3.4090909090909088E-2</v>
      </c>
      <c r="G13" s="24">
        <f>H$28</f>
        <v>2</v>
      </c>
      <c r="H13" s="55">
        <f>INT(C13/H$33)</f>
        <v>0</v>
      </c>
      <c r="I13" s="65">
        <f t="shared" si="1"/>
        <v>2</v>
      </c>
      <c r="K13" s="45">
        <f>(C13/H$33)-H13</f>
        <v>0.95454545454545447</v>
      </c>
      <c r="L13" s="18">
        <f>IF(K13&gt;=H$34,1,0)</f>
        <v>1</v>
      </c>
      <c r="N13" s="17">
        <f t="shared" si="2"/>
        <v>3</v>
      </c>
      <c r="O13" s="46">
        <f>N13/H$43</f>
        <v>0.06</v>
      </c>
      <c r="Q13" s="62">
        <f>IF(N13&gt;=H$32,H$32,N13)</f>
        <v>3</v>
      </c>
      <c r="R13" s="46">
        <f>Q13/H$45</f>
        <v>5.0847457627118647E-2</v>
      </c>
      <c r="T13" s="105" cm="1">
        <f t="array" ref="T13">_xlfn.XLOOKUP(1,
 ('Hilfstabelle-Ortsgruppen'!$B:$B=Coesfeld!$A13)*
 ('Hilfstabelle-Ortsgruppen'!$A:$A=A$2),
 'Hilfstabelle-Ortsgruppen'!$G:$G)</f>
        <v>2</v>
      </c>
      <c r="U13" s="98">
        <f>T13 / $T$26</f>
        <v>3.1746031746031744E-2</v>
      </c>
      <c r="W13" s="103">
        <f t="shared" si="3"/>
        <v>1</v>
      </c>
    </row>
    <row r="14" spans="1:23" ht="18" customHeight="1">
      <c r="A14" s="91" t="s">
        <v>107</v>
      </c>
      <c r="B14" s="77">
        <f t="shared" ref="B14" si="4">SUM(C14:D14)</f>
        <v>0</v>
      </c>
      <c r="C14" s="75" cm="1">
        <f t="array" ref="C14">_xlfn.XLOOKUP(1,
 ('Hilfstabelle-Ortsgruppen'!$B:$B=Coesfeld!$A14)*
 ('Hilfstabelle-Ortsgruppen'!$A:$A=A$2),
 'Hilfstabelle-Ortsgruppen'!$C:$C)</f>
        <v>0</v>
      </c>
      <c r="D14" s="8" cm="1">
        <f t="array" ref="D14">_xlfn.XLOOKUP(1,
 ('Hilfstabelle-Ortsgruppen'!$B:$B=Coesfeld!$A14)*
 ('Hilfstabelle-Ortsgruppen'!$A:$A=A$2),
 'Hilfstabelle-Ortsgruppen'!$D:$D)</f>
        <v>0</v>
      </c>
      <c r="E14" s="80">
        <f>B14/B$29</f>
        <v>0</v>
      </c>
      <c r="G14" s="24">
        <f>H$28</f>
        <v>2</v>
      </c>
      <c r="H14" s="55">
        <f>INT(C14/H$33)</f>
        <v>0</v>
      </c>
      <c r="I14" s="65">
        <f t="shared" ref="I14" si="5">SUM(G14:H14)</f>
        <v>2</v>
      </c>
      <c r="K14" s="45">
        <f>(C14/H$33)-H14</f>
        <v>0</v>
      </c>
      <c r="L14" s="18">
        <f>IF(K14&gt;=H$34,1,0)</f>
        <v>0</v>
      </c>
      <c r="N14" s="17">
        <f t="shared" ref="N14" si="6">SUM(I14,L14)</f>
        <v>2</v>
      </c>
      <c r="O14" s="46">
        <f>N14/H$43</f>
        <v>0.04</v>
      </c>
      <c r="Q14" s="62">
        <f>IF(N14&gt;=H$32,H$32,N14)</f>
        <v>2</v>
      </c>
      <c r="R14" s="46">
        <f>Q14/H$45</f>
        <v>3.3898305084745763E-2</v>
      </c>
      <c r="T14" s="105" cm="1">
        <f t="array" ref="T14">_xlfn.XLOOKUP(1,
 ('Hilfstabelle-Ortsgruppen'!$B:$B=Coesfeld!$A14)*
 ('Hilfstabelle-Ortsgruppen'!$A:$A=A$2),
 'Hilfstabelle-Ortsgruppen'!$G:$G)</f>
        <v>1</v>
      </c>
      <c r="U14" s="98">
        <f>T14 / $T$26</f>
        <v>1.5873015873015872E-2</v>
      </c>
      <c r="W14" s="103">
        <f t="shared" ref="W14" si="7">Q14-T14</f>
        <v>1</v>
      </c>
    </row>
    <row r="15" spans="1:23" ht="18" customHeight="1">
      <c r="A15" s="91" t="s">
        <v>108</v>
      </c>
      <c r="B15" s="77">
        <f t="shared" si="0"/>
        <v>68</v>
      </c>
      <c r="C15" s="75" cm="1">
        <f t="array" ref="C15">_xlfn.XLOOKUP(1,
 ('Hilfstabelle-Ortsgruppen'!$B:$B=Coesfeld!$A15)*
 ('Hilfstabelle-Ortsgruppen'!$A:$A=A$2),
 'Hilfstabelle-Ortsgruppen'!$C:$C)</f>
        <v>68</v>
      </c>
      <c r="D15" s="8" cm="1">
        <f t="array" ref="D15">_xlfn.XLOOKUP(1,
 ('Hilfstabelle-Ortsgruppen'!$B:$B=Coesfeld!$A15)*
 ('Hilfstabelle-Ortsgruppen'!$A:$A=A$2),
 'Hilfstabelle-Ortsgruppen'!$D:$D)</f>
        <v>0</v>
      </c>
      <c r="E15" s="80">
        <f>B15/B$29</f>
        <v>5.1515151515151514E-2</v>
      </c>
      <c r="G15" s="24">
        <f>H$28</f>
        <v>2</v>
      </c>
      <c r="H15" s="55">
        <f>INT(C15/H$33)</f>
        <v>1</v>
      </c>
      <c r="I15" s="65">
        <f t="shared" si="1"/>
        <v>3</v>
      </c>
      <c r="K15" s="45">
        <f>(C15/H$33)-H15</f>
        <v>0.44242424242424239</v>
      </c>
      <c r="L15" s="18">
        <f>IF(K15&gt;=H$34,1,0)</f>
        <v>0</v>
      </c>
      <c r="N15" s="17">
        <f t="shared" si="2"/>
        <v>3</v>
      </c>
      <c r="O15" s="46">
        <f>N15/H$43</f>
        <v>0.06</v>
      </c>
      <c r="Q15" s="62">
        <f>IF(N15&gt;=H$32,H$32,N15)</f>
        <v>3</v>
      </c>
      <c r="R15" s="46">
        <f>Q15/H$45</f>
        <v>5.0847457627118647E-2</v>
      </c>
      <c r="T15" s="105" cm="1">
        <f t="array" ref="T15">_xlfn.XLOOKUP(1,
 ('Hilfstabelle-Ortsgruppen'!$B:$B=Coesfeld!$A15)*
 ('Hilfstabelle-Ortsgruppen'!$A:$A=A$2),
 'Hilfstabelle-Ortsgruppen'!$G:$G)</f>
        <v>4</v>
      </c>
      <c r="U15" s="98">
        <f>T15 / $T$26</f>
        <v>6.3492063492063489E-2</v>
      </c>
      <c r="W15" s="103">
        <f t="shared" si="3"/>
        <v>-1</v>
      </c>
    </row>
    <row r="16" spans="1:23" ht="18" customHeight="1">
      <c r="A16" s="91" t="s">
        <v>109</v>
      </c>
      <c r="B16" s="77">
        <f t="shared" si="0"/>
        <v>32</v>
      </c>
      <c r="C16" s="75" cm="1">
        <f t="array" ref="C16">_xlfn.XLOOKUP(1,
 ('Hilfstabelle-Ortsgruppen'!$B:$B=Coesfeld!$A16)*
 ('Hilfstabelle-Ortsgruppen'!$A:$A=A$2),
 'Hilfstabelle-Ortsgruppen'!$C:$C)</f>
        <v>32</v>
      </c>
      <c r="D16" s="8" cm="1">
        <f t="array" ref="D16">_xlfn.XLOOKUP(1,
 ('Hilfstabelle-Ortsgruppen'!$B:$B=Coesfeld!$A16)*
 ('Hilfstabelle-Ortsgruppen'!$A:$A=A$2),
 'Hilfstabelle-Ortsgruppen'!$D:$D)</f>
        <v>0</v>
      </c>
      <c r="E16" s="80">
        <f>B16/B$29</f>
        <v>2.4242424242424242E-2</v>
      </c>
      <c r="G16" s="24">
        <f>H$28</f>
        <v>2</v>
      </c>
      <c r="H16" s="55">
        <f>INT(C16/H$33)</f>
        <v>0</v>
      </c>
      <c r="I16" s="65">
        <f t="shared" si="1"/>
        <v>2</v>
      </c>
      <c r="K16" s="45">
        <f>(C16/H$33)-H16</f>
        <v>0.67878787878787872</v>
      </c>
      <c r="L16" s="18">
        <f>IF(K16&gt;=H$34,1,0)</f>
        <v>1</v>
      </c>
      <c r="N16" s="17">
        <f t="shared" si="2"/>
        <v>3</v>
      </c>
      <c r="O16" s="46">
        <f>N16/H$43</f>
        <v>0.06</v>
      </c>
      <c r="Q16" s="62">
        <f>IF(N16&gt;=H$32,H$32,N16)</f>
        <v>3</v>
      </c>
      <c r="R16" s="46">
        <f>Q16/H$45</f>
        <v>5.0847457627118647E-2</v>
      </c>
      <c r="T16" s="105" cm="1">
        <f t="array" ref="T16">_xlfn.XLOOKUP(1,
 ('Hilfstabelle-Ortsgruppen'!$B:$B=Coesfeld!$A16)*
 ('Hilfstabelle-Ortsgruppen'!$A:$A=A$2),
 'Hilfstabelle-Ortsgruppen'!$G:$G)</f>
        <v>2</v>
      </c>
      <c r="U16" s="98">
        <f>T16 / $T$26</f>
        <v>3.1746031746031744E-2</v>
      </c>
      <c r="W16" s="103">
        <f t="shared" si="3"/>
        <v>1</v>
      </c>
    </row>
    <row r="17" spans="1:23" ht="18" customHeight="1">
      <c r="A17" s="91" t="s">
        <v>110</v>
      </c>
      <c r="B17" s="77">
        <f t="shared" si="0"/>
        <v>154</v>
      </c>
      <c r="C17" s="75" cm="1">
        <f t="array" ref="C17">_xlfn.XLOOKUP(1,
 ('Hilfstabelle-Ortsgruppen'!$B:$B=Coesfeld!$A17)*
 ('Hilfstabelle-Ortsgruppen'!$A:$A=A$2),
 'Hilfstabelle-Ortsgruppen'!$C:$C)</f>
        <v>121</v>
      </c>
      <c r="D17" s="8" cm="1">
        <f t="array" ref="D17">_xlfn.XLOOKUP(1,
 ('Hilfstabelle-Ortsgruppen'!$B:$B=Coesfeld!$A17)*
 ('Hilfstabelle-Ortsgruppen'!$A:$A=A$2),
 'Hilfstabelle-Ortsgruppen'!$D:$D)</f>
        <v>33</v>
      </c>
      <c r="E17" s="80">
        <f>B17/B$29</f>
        <v>0.11666666666666667</v>
      </c>
      <c r="G17" s="24">
        <f>H$28</f>
        <v>2</v>
      </c>
      <c r="H17" s="55">
        <f>INT(C17/H$33)</f>
        <v>2</v>
      </c>
      <c r="I17" s="65">
        <f t="shared" si="1"/>
        <v>4</v>
      </c>
      <c r="K17" s="45">
        <f>(C17/H$33)-H17</f>
        <v>0.56666666666666643</v>
      </c>
      <c r="L17" s="18">
        <f>IF(K17&gt;=H$34,1,0)</f>
        <v>1</v>
      </c>
      <c r="N17" s="17">
        <f t="shared" si="2"/>
        <v>5</v>
      </c>
      <c r="O17" s="46">
        <f>N17/H$43</f>
        <v>0.1</v>
      </c>
      <c r="Q17" s="62">
        <f>IF(N17&gt;=H$32,H$32,N17)</f>
        <v>5</v>
      </c>
      <c r="R17" s="46">
        <f>Q17/H$45</f>
        <v>8.4745762711864403E-2</v>
      </c>
      <c r="T17" s="105" cm="1">
        <f t="array" ref="T17">_xlfn.XLOOKUP(1,
 ('Hilfstabelle-Ortsgruppen'!$B:$B=Coesfeld!$A17)*
 ('Hilfstabelle-Ortsgruppen'!$A:$A=A$2),
 'Hilfstabelle-Ortsgruppen'!$G:$G)</f>
        <v>6</v>
      </c>
      <c r="U17" s="98">
        <f>T17 / $T$26</f>
        <v>9.5238095238095233E-2</v>
      </c>
      <c r="W17" s="103">
        <f t="shared" si="3"/>
        <v>-1</v>
      </c>
    </row>
    <row r="18" spans="1:23" ht="18" customHeight="1">
      <c r="A18" s="91" t="s">
        <v>111</v>
      </c>
      <c r="B18" s="77">
        <f t="shared" si="0"/>
        <v>309</v>
      </c>
      <c r="C18" s="75" cm="1">
        <f t="array" ref="C18">_xlfn.XLOOKUP(1,
 ('Hilfstabelle-Ortsgruppen'!$B:$B=Coesfeld!$A18)*
 ('Hilfstabelle-Ortsgruppen'!$A:$A=A$2),
 'Hilfstabelle-Ortsgruppen'!$C:$C)</f>
        <v>230</v>
      </c>
      <c r="D18" s="8" cm="1">
        <f t="array" ref="D18">_xlfn.XLOOKUP(1,
 ('Hilfstabelle-Ortsgruppen'!$B:$B=Coesfeld!$A18)*
 ('Hilfstabelle-Ortsgruppen'!$A:$A=A$2),
 'Hilfstabelle-Ortsgruppen'!$D:$D)</f>
        <v>79</v>
      </c>
      <c r="E18" s="80">
        <f>B18/B$29</f>
        <v>0.2340909090909091</v>
      </c>
      <c r="G18" s="24">
        <f>H$28</f>
        <v>2</v>
      </c>
      <c r="H18" s="55">
        <f>INT(C18/H$33)</f>
        <v>4</v>
      </c>
      <c r="I18" s="65">
        <f t="shared" si="1"/>
        <v>6</v>
      </c>
      <c r="K18" s="45">
        <f>(C18/H$33)-H18</f>
        <v>0.8787878787878789</v>
      </c>
      <c r="L18" s="18">
        <f>IF(K18&gt;=H$34,1,0)</f>
        <v>1</v>
      </c>
      <c r="N18" s="17">
        <f t="shared" si="2"/>
        <v>7</v>
      </c>
      <c r="O18" s="46">
        <f>N18/H$43</f>
        <v>0.14000000000000001</v>
      </c>
      <c r="Q18" s="62">
        <f>IF(N18&gt;=H$32,H$32,N18)</f>
        <v>6</v>
      </c>
      <c r="R18" s="46">
        <f>Q18/H$45</f>
        <v>0.10169491525423729</v>
      </c>
      <c r="T18" s="105" cm="1">
        <f t="array" ref="T18">_xlfn.XLOOKUP(1,
 ('Hilfstabelle-Ortsgruppen'!$B:$B=Coesfeld!$A18)*
 ('Hilfstabelle-Ortsgruppen'!$A:$A=A$2),
 'Hilfstabelle-Ortsgruppen'!$G:$G)</f>
        <v>6</v>
      </c>
      <c r="U18" s="98">
        <f>T18 / $T$26</f>
        <v>9.5238095238095233E-2</v>
      </c>
      <c r="W18" s="103">
        <f t="shared" si="3"/>
        <v>0</v>
      </c>
    </row>
    <row r="19" spans="1:23" ht="18" customHeight="1">
      <c r="A19" s="91" t="s">
        <v>112</v>
      </c>
      <c r="B19" s="77">
        <f t="shared" si="0"/>
        <v>87</v>
      </c>
      <c r="C19" s="75" cm="1">
        <f t="array" ref="C19">_xlfn.XLOOKUP(1,
 ('Hilfstabelle-Ortsgruppen'!$B:$B=Coesfeld!$A19)*
 ('Hilfstabelle-Ortsgruppen'!$A:$A=A$2),
 'Hilfstabelle-Ortsgruppen'!$C:$C)</f>
        <v>87</v>
      </c>
      <c r="D19" s="8" cm="1">
        <f t="array" ref="D19">_xlfn.XLOOKUP(1,
 ('Hilfstabelle-Ortsgruppen'!$B:$B=Coesfeld!$A19)*
 ('Hilfstabelle-Ortsgruppen'!$A:$A=A$2),
 'Hilfstabelle-Ortsgruppen'!$D:$D)</f>
        <v>0</v>
      </c>
      <c r="E19" s="80">
        <f>B19/B$29</f>
        <v>6.5909090909090903E-2</v>
      </c>
      <c r="G19" s="24">
        <f>H$28</f>
        <v>2</v>
      </c>
      <c r="H19" s="55">
        <f>INT(C19/H$33)</f>
        <v>1</v>
      </c>
      <c r="I19" s="65">
        <f t="shared" si="1"/>
        <v>3</v>
      </c>
      <c r="K19" s="45">
        <f>(C19/H$33)-H19</f>
        <v>0.84545454545454524</v>
      </c>
      <c r="L19" s="18">
        <f>IF(K19&gt;=H$34,1,0)</f>
        <v>1</v>
      </c>
      <c r="N19" s="17">
        <f t="shared" si="2"/>
        <v>4</v>
      </c>
      <c r="O19" s="46">
        <f>N19/H$43</f>
        <v>0.08</v>
      </c>
      <c r="Q19" s="62">
        <f>IF(N19&gt;=H$32,H$32,N19)</f>
        <v>4</v>
      </c>
      <c r="R19" s="46">
        <f>Q19/H$45</f>
        <v>6.7796610169491525E-2</v>
      </c>
      <c r="T19" s="105" cm="1">
        <f t="array" ref="T19">_xlfn.XLOOKUP(1,
 ('Hilfstabelle-Ortsgruppen'!$B:$B=Coesfeld!$A19)*
 ('Hilfstabelle-Ortsgruppen'!$A:$A=A$2),
 'Hilfstabelle-Ortsgruppen'!$G:$G)</f>
        <v>4</v>
      </c>
      <c r="U19" s="98">
        <f>T19 / $T$26</f>
        <v>6.3492063492063489E-2</v>
      </c>
      <c r="W19" s="103">
        <f t="shared" si="3"/>
        <v>0</v>
      </c>
    </row>
    <row r="20" spans="1:23" ht="18" customHeight="1">
      <c r="A20" s="91" t="s">
        <v>113</v>
      </c>
      <c r="B20" s="77">
        <f t="shared" si="0"/>
        <v>70</v>
      </c>
      <c r="C20" s="75" cm="1">
        <f t="array" ref="C20">_xlfn.XLOOKUP(1,
 ('Hilfstabelle-Ortsgruppen'!$B:$B=Coesfeld!$A20)*
 ('Hilfstabelle-Ortsgruppen'!$A:$A=A$2),
 'Hilfstabelle-Ortsgruppen'!$C:$C)</f>
        <v>70</v>
      </c>
      <c r="D20" s="8" cm="1">
        <f t="array" ref="D20">_xlfn.XLOOKUP(1,
 ('Hilfstabelle-Ortsgruppen'!$B:$B=Coesfeld!$A20)*
 ('Hilfstabelle-Ortsgruppen'!$A:$A=A$2),
 'Hilfstabelle-Ortsgruppen'!$D:$D)</f>
        <v>0</v>
      </c>
      <c r="E20" s="80">
        <f>B20/B$29</f>
        <v>5.3030303030303032E-2</v>
      </c>
      <c r="G20" s="24">
        <f>H$28</f>
        <v>2</v>
      </c>
      <c r="H20" s="55">
        <f>INT(C20/H$33)</f>
        <v>1</v>
      </c>
      <c r="I20" s="65">
        <f t="shared" si="1"/>
        <v>3</v>
      </c>
      <c r="K20" s="45">
        <f>(C20/H$33)-H20</f>
        <v>0.48484848484848486</v>
      </c>
      <c r="L20" s="18">
        <f>IF(K20&gt;=H$34,1,0)</f>
        <v>0</v>
      </c>
      <c r="N20" s="17">
        <f t="shared" si="2"/>
        <v>3</v>
      </c>
      <c r="O20" s="46">
        <f>N20/H$43</f>
        <v>0.06</v>
      </c>
      <c r="Q20" s="62">
        <f>IF(N20&gt;=H$32,H$32,N20)</f>
        <v>3</v>
      </c>
      <c r="R20" s="46">
        <f>Q20/H$45</f>
        <v>5.0847457627118647E-2</v>
      </c>
      <c r="T20" s="105" cm="1">
        <f t="array" ref="T20">_xlfn.XLOOKUP(1,
 ('Hilfstabelle-Ortsgruppen'!$B:$B=Coesfeld!$A20)*
 ('Hilfstabelle-Ortsgruppen'!$A:$A=A$2),
 'Hilfstabelle-Ortsgruppen'!$G:$G)</f>
        <v>4</v>
      </c>
      <c r="U20" s="98">
        <f>T20 / $T$26</f>
        <v>6.3492063492063489E-2</v>
      </c>
      <c r="W20" s="103">
        <f t="shared" si="3"/>
        <v>-1</v>
      </c>
    </row>
    <row r="21" spans="1:23" ht="18" customHeight="1">
      <c r="A21" s="91" t="s">
        <v>114</v>
      </c>
      <c r="B21" s="77">
        <f t="shared" si="0"/>
        <v>80</v>
      </c>
      <c r="C21" s="75" cm="1">
        <f t="array" ref="C21">_xlfn.XLOOKUP(1,
 ('Hilfstabelle-Ortsgruppen'!$B:$B=Coesfeld!$A21)*
 ('Hilfstabelle-Ortsgruppen'!$A:$A=A$2),
 'Hilfstabelle-Ortsgruppen'!$C:$C)</f>
        <v>79</v>
      </c>
      <c r="D21" s="8" cm="1">
        <f t="array" ref="D21">_xlfn.XLOOKUP(1,
 ('Hilfstabelle-Ortsgruppen'!$B:$B=Coesfeld!$A21)*
 ('Hilfstabelle-Ortsgruppen'!$A:$A=A$2),
 'Hilfstabelle-Ortsgruppen'!$D:$D)</f>
        <v>1</v>
      </c>
      <c r="E21" s="80">
        <f>B21/B$29</f>
        <v>6.0606060606060608E-2</v>
      </c>
      <c r="G21" s="24">
        <f>H$28</f>
        <v>2</v>
      </c>
      <c r="H21" s="55">
        <f>INT(C21/H$33)</f>
        <v>1</v>
      </c>
      <c r="I21" s="65">
        <f t="shared" si="1"/>
        <v>3</v>
      </c>
      <c r="K21" s="45">
        <f>(C21/H$33)-H21</f>
        <v>0.67575757575757556</v>
      </c>
      <c r="L21" s="18">
        <f>IF(K21&gt;=H$34,1,0)</f>
        <v>1</v>
      </c>
      <c r="N21" s="17">
        <f t="shared" si="2"/>
        <v>4</v>
      </c>
      <c r="O21" s="46">
        <f>N21/H$43</f>
        <v>0.08</v>
      </c>
      <c r="Q21" s="62">
        <f>IF(N21&gt;=H$32,H$32,N21)</f>
        <v>4</v>
      </c>
      <c r="R21" s="46">
        <f>Q21/H$45</f>
        <v>6.7796610169491525E-2</v>
      </c>
      <c r="T21" s="105" cm="1">
        <f t="array" ref="T21">_xlfn.XLOOKUP(1,
 ('Hilfstabelle-Ortsgruppen'!$B:$B=Coesfeld!$A21)*
 ('Hilfstabelle-Ortsgruppen'!$A:$A=A$2),
 'Hilfstabelle-Ortsgruppen'!$G:$G)</f>
        <v>4</v>
      </c>
      <c r="U21" s="98">
        <f>T21 / $T$26</f>
        <v>6.3492063492063489E-2</v>
      </c>
      <c r="W21" s="103">
        <f t="shared" si="3"/>
        <v>0</v>
      </c>
    </row>
    <row r="22" spans="1:23" ht="18" customHeight="1">
      <c r="A22" s="70" t="s">
        <v>115</v>
      </c>
      <c r="B22" s="78">
        <f t="shared" si="0"/>
        <v>21</v>
      </c>
      <c r="C22" s="82" cm="1">
        <f t="array" ref="C22">_xlfn.XLOOKUP(1,
 ('Hilfstabelle-Ortsgruppen'!$B:$B=Coesfeld!$A22)*
 ('Hilfstabelle-Ortsgruppen'!$A:$A=A$2),
 'Hilfstabelle-Ortsgruppen'!$C:$C)</f>
        <v>21</v>
      </c>
      <c r="D22" s="9" cm="1">
        <f t="array" ref="D22">_xlfn.XLOOKUP(1,
 ('Hilfstabelle-Ortsgruppen'!$B:$B=Coesfeld!$A22)*
 ('Hilfstabelle-Ortsgruppen'!$A:$A=A$2),
 'Hilfstabelle-Ortsgruppen'!$D:$D)</f>
        <v>0</v>
      </c>
      <c r="E22" s="81">
        <f>B22/B$29</f>
        <v>1.5909090909090907E-2</v>
      </c>
      <c r="G22" s="28">
        <f>H$28</f>
        <v>2</v>
      </c>
      <c r="H22" s="56">
        <f>INT(C22/H$33)</f>
        <v>0</v>
      </c>
      <c r="I22" s="66">
        <f t="shared" si="1"/>
        <v>2</v>
      </c>
      <c r="K22" s="60">
        <f>(C22/H$33)-H22</f>
        <v>0.44545454545454544</v>
      </c>
      <c r="L22" s="20">
        <f>IF(K22&gt;=H$34,1,0)</f>
        <v>0</v>
      </c>
      <c r="N22" s="19">
        <f t="shared" si="2"/>
        <v>2</v>
      </c>
      <c r="O22" s="49">
        <f>N22/H$43</f>
        <v>0.04</v>
      </c>
      <c r="Q22" s="63">
        <f>IF(N22&gt;=H$32,H$32,N22)</f>
        <v>2</v>
      </c>
      <c r="R22" s="49">
        <f>Q22/H$45</f>
        <v>3.3898305084745763E-2</v>
      </c>
      <c r="T22" s="116" cm="1">
        <f t="array" ref="T22">_xlfn.XLOOKUP(1,
 ('Hilfstabelle-Ortsgruppen'!$B:$B=Coesfeld!$A22)*
 ('Hilfstabelle-Ortsgruppen'!$A:$A=A$2),
 'Hilfstabelle-Ortsgruppen'!$G:$G)</f>
        <v>2</v>
      </c>
      <c r="U22" s="118">
        <f>T22 / $T$26</f>
        <v>3.1746031746031744E-2</v>
      </c>
      <c r="W22" s="104">
        <f t="shared" si="3"/>
        <v>0</v>
      </c>
    </row>
    <row r="23" spans="1:23" ht="5.25" customHeight="1">
      <c r="T23" s="114"/>
      <c r="U23" s="115"/>
    </row>
    <row r="24" spans="1:23" ht="5.25" customHeight="1">
      <c r="T24" s="114"/>
      <c r="U24" s="115"/>
    </row>
    <row r="25" spans="1:23" ht="5.25" customHeight="1">
      <c r="T25" s="114"/>
      <c r="U25" s="115"/>
    </row>
    <row r="26" spans="1:23" ht="18" customHeight="1">
      <c r="A26" s="10" t="s">
        <v>28</v>
      </c>
      <c r="B26" s="11"/>
      <c r="C26" s="11"/>
      <c r="D26" s="11"/>
      <c r="G26" s="23" t="s">
        <v>29</v>
      </c>
      <c r="K26" s="52"/>
      <c r="N26" s="122">
        <f>SUM(N7:N22)</f>
        <v>60</v>
      </c>
      <c r="Q26" s="122">
        <f>SUM(Q7:Q22)</f>
        <v>59</v>
      </c>
      <c r="T26" s="122">
        <f>SUM(T7:T22)</f>
        <v>63</v>
      </c>
      <c r="U26" s="115"/>
      <c r="W26" s="122">
        <f>Q26-T26</f>
        <v>-4</v>
      </c>
    </row>
    <row r="27" spans="1:23" ht="8.25" customHeight="1">
      <c r="A27" s="11"/>
      <c r="B27" s="11"/>
      <c r="C27" s="11"/>
      <c r="D27" s="11"/>
    </row>
    <row r="28" spans="1:23" ht="30" customHeight="1">
      <c r="A28" s="12" t="s">
        <v>69</v>
      </c>
      <c r="B28" s="13">
        <f>ROWS(A7:A22)</f>
        <v>16</v>
      </c>
      <c r="C28" s="14"/>
      <c r="D28" s="14"/>
      <c r="G28" s="29" t="s">
        <v>70</v>
      </c>
      <c r="H28" s="30">
        <f>Hilfstabelle!B2</f>
        <v>2</v>
      </c>
    </row>
    <row r="29" spans="1:23" ht="30" customHeight="1">
      <c r="A29" s="15" t="s">
        <v>32</v>
      </c>
      <c r="B29" s="16">
        <f>SUM(C7:C22)</f>
        <v>1320</v>
      </c>
      <c r="C29" s="14"/>
      <c r="D29" s="14"/>
      <c r="G29" s="31" t="s">
        <v>33</v>
      </c>
      <c r="H29" s="83">
        <f>IF(B28 &gt;= Hilfstabelle!A10, Hilfstabelle!C10, IF(B28 &gt;= Hilfstabelle!A9, Hilfstabelle!C9, IF(B28 &gt;= Hilfstabelle!A8, Hilfstabelle!C8, IF(B28 &gt;= Hilfstabelle!A7, Hilfstabelle!C7, Hilfstabelle!C6))))</f>
        <v>60</v>
      </c>
    </row>
    <row r="30" spans="1:23" ht="30" customHeight="1">
      <c r="G30" s="31" t="s">
        <v>34</v>
      </c>
      <c r="H30" s="32">
        <f>B28*H28</f>
        <v>32</v>
      </c>
    </row>
    <row r="31" spans="1:23" ht="30" customHeight="1">
      <c r="G31" s="31" t="s">
        <v>35</v>
      </c>
      <c r="H31" s="32">
        <f>H29-H30</f>
        <v>28</v>
      </c>
    </row>
    <row r="32" spans="1:23" ht="30" customHeight="1">
      <c r="G32" s="33" t="s">
        <v>36</v>
      </c>
      <c r="H32" s="32">
        <f>Hilfstabelle!B3</f>
        <v>6</v>
      </c>
    </row>
    <row r="33" spans="7:8" ht="30" customHeight="1">
      <c r="G33" s="34" t="s">
        <v>37</v>
      </c>
      <c r="H33" s="35">
        <f>B$29 / H$31</f>
        <v>47.142857142857146</v>
      </c>
    </row>
    <row r="34" spans="7:8" ht="30" customHeight="1">
      <c r="G34" s="36" t="s">
        <v>38</v>
      </c>
      <c r="H34" s="37">
        <f>SMALL(K7:K22, COUNT(K7:K22)-H$42+1)</f>
        <v>0.56666666666666643</v>
      </c>
    </row>
    <row r="35" spans="7:8" ht="5.25" customHeight="1">
      <c r="G35" s="39"/>
      <c r="H35" s="40"/>
    </row>
    <row r="36" spans="7:8" ht="5.25" customHeight="1">
      <c r="G36" s="39"/>
      <c r="H36" s="40"/>
    </row>
    <row r="37" spans="7:8" ht="5.25" customHeight="1">
      <c r="G37" s="11"/>
      <c r="H37" s="11"/>
    </row>
    <row r="38" spans="7:8" ht="18" customHeight="1">
      <c r="G38" s="38" t="s">
        <v>39</v>
      </c>
      <c r="H38" s="11"/>
    </row>
    <row r="39" spans="7:8" ht="8.25" customHeight="1">
      <c r="G39" s="38"/>
      <c r="H39" s="11"/>
    </row>
    <row r="40" spans="7:8" ht="30" customHeight="1">
      <c r="G40" s="41" t="s">
        <v>40</v>
      </c>
      <c r="H40" s="42">
        <f>B28*H28</f>
        <v>32</v>
      </c>
    </row>
    <row r="41" spans="7:8" ht="30" customHeight="1">
      <c r="G41" s="31" t="s">
        <v>41</v>
      </c>
      <c r="H41" s="32">
        <f>SUM(H7:H22)</f>
        <v>18</v>
      </c>
    </row>
    <row r="42" spans="7:8" ht="30" customHeight="1">
      <c r="G42" s="31" t="s">
        <v>42</v>
      </c>
      <c r="H42" s="32">
        <f>SUM(K7:K22)</f>
        <v>9.9999999999999982</v>
      </c>
    </row>
    <row r="43" spans="7:8" ht="45" customHeight="1">
      <c r="G43" s="31" t="s">
        <v>43</v>
      </c>
      <c r="H43" s="32">
        <f>SUM(I7:I22)</f>
        <v>50</v>
      </c>
    </row>
    <row r="44" spans="7:8" ht="45" customHeight="1">
      <c r="G44" s="31" t="s">
        <v>44</v>
      </c>
      <c r="H44" s="32">
        <f>SUM(N7:N22)</f>
        <v>60</v>
      </c>
    </row>
    <row r="45" spans="7:8" ht="45" customHeight="1">
      <c r="G45" s="31" t="s">
        <v>45</v>
      </c>
      <c r="H45" s="32">
        <f>SUM(Q7:Q22)</f>
        <v>59</v>
      </c>
    </row>
    <row r="46" spans="7:8" ht="30" customHeight="1">
      <c r="G46" s="43" t="s">
        <v>46</v>
      </c>
      <c r="H46" s="44">
        <f>H29-H45</f>
        <v>1</v>
      </c>
    </row>
    <row r="47" spans="7:8" ht="15"/>
  </sheetData>
  <sheetProtection sheet="1" objects="1" scenarios="1"/>
  <conditionalFormatting sqref="H31 H33 W7:W22">
    <cfRule type="cellIs" dxfId="52" priority="3" operator="lessThan">
      <formula>0</formula>
    </cfRule>
  </conditionalFormatting>
  <conditionalFormatting sqref="W7:W22">
    <cfRule type="cellIs" dxfId="51" priority="2" operator="greaterThan">
      <formula>0</formula>
    </cfRule>
  </conditionalFormatting>
  <conditionalFormatting sqref="Q7:Q22">
    <cfRule type="cellIs" dxfId="50" priority="13" operator="equal">
      <formula>$H$32</formula>
    </cfRule>
  </conditionalFormatting>
  <printOptions horizontalCentered="1" verticalCentered="1"/>
  <pageMargins left="0.25" right="0.25" top="0.75" bottom="0.75" header="0.3" footer="0.3"/>
  <pageSetup paperSize="8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17369-9640-46F2-A5B3-BBAAD1392CB3}">
  <sheetPr>
    <pageSetUpPr fitToPage="1"/>
  </sheetPr>
  <dimension ref="A2:W40"/>
  <sheetViews>
    <sheetView topLeftCell="A2" workbookViewId="0">
      <selection activeCell="H24" sqref="H24"/>
    </sheetView>
  </sheetViews>
  <sheetFormatPr defaultColWidth="9.140625" defaultRowHeight="15"/>
  <cols>
    <col min="1" max="1" width="30.7109375" style="5" customWidth="1"/>
    <col min="2" max="2" width="12.7109375" style="5" customWidth="1"/>
    <col min="3" max="3" width="25.7109375" style="5" customWidth="1"/>
    <col min="4" max="4" width="16.7109375" style="5" customWidth="1"/>
    <col min="5" max="5" width="20.7109375" style="5" customWidth="1"/>
    <col min="6" max="6" width="5.7109375" style="5" customWidth="1"/>
    <col min="7" max="9" width="20.7109375" style="5" customWidth="1"/>
    <col min="10" max="10" width="5.7109375" style="5" customWidth="1"/>
    <col min="11" max="12" width="20.7109375" style="5" customWidth="1"/>
    <col min="13" max="13" width="5.7109375" style="5" customWidth="1"/>
    <col min="14" max="15" width="20.7109375" style="5" customWidth="1"/>
    <col min="16" max="16" width="5.7109375" style="5" customWidth="1"/>
    <col min="17" max="18" width="20.7109375" style="5" customWidth="1"/>
    <col min="19" max="19" width="10.7109375" style="5" customWidth="1"/>
    <col min="20" max="21" width="20.7109375" style="5" customWidth="1"/>
    <col min="22" max="22" width="5.7109375" style="5" customWidth="1"/>
    <col min="23" max="23" width="20.7109375" style="5" customWidth="1"/>
    <col min="24" max="16384" width="9.140625" style="5"/>
  </cols>
  <sheetData>
    <row r="2" spans="1:23" ht="21">
      <c r="A2" s="4" t="s">
        <v>22</v>
      </c>
      <c r="B2" s="4"/>
    </row>
    <row r="3" spans="1:23" ht="21">
      <c r="A3" s="4"/>
    </row>
    <row r="4" spans="1:23" s="7" customFormat="1" ht="18" customHeight="1">
      <c r="A4" s="6" t="s">
        <v>1</v>
      </c>
      <c r="G4" s="6" t="s">
        <v>2</v>
      </c>
    </row>
    <row r="5" spans="1:23" ht="8.25" customHeight="1"/>
    <row r="6" spans="1:23" s="11" customFormat="1" ht="30" customHeight="1">
      <c r="A6" s="21" t="s">
        <v>47</v>
      </c>
      <c r="B6" s="71" t="s">
        <v>1</v>
      </c>
      <c r="C6" s="72" t="s">
        <v>4</v>
      </c>
      <c r="D6" s="72" t="s">
        <v>5</v>
      </c>
      <c r="E6" s="73" t="s">
        <v>48</v>
      </c>
      <c r="G6" s="50" t="s">
        <v>7</v>
      </c>
      <c r="H6" s="57" t="s">
        <v>8</v>
      </c>
      <c r="I6" s="22" t="s">
        <v>9</v>
      </c>
      <c r="K6" s="50" t="s">
        <v>10</v>
      </c>
      <c r="L6" s="51" t="s">
        <v>11</v>
      </c>
      <c r="N6" s="50" t="s">
        <v>12</v>
      </c>
      <c r="O6" s="51" t="s">
        <v>13</v>
      </c>
      <c r="Q6" s="50" t="s">
        <v>14</v>
      </c>
      <c r="R6" s="51" t="s">
        <v>13</v>
      </c>
      <c r="T6" s="110" t="s">
        <v>15</v>
      </c>
      <c r="U6" s="111" t="s">
        <v>13</v>
      </c>
      <c r="W6" s="113" t="s">
        <v>16</v>
      </c>
    </row>
    <row r="7" spans="1:23" ht="18" customHeight="1">
      <c r="A7" s="84" t="s">
        <v>116</v>
      </c>
      <c r="B7" s="76">
        <f>SUM(C7:D7)</f>
        <v>261</v>
      </c>
      <c r="C7" s="74" cm="1">
        <f t="array" ref="C7">_xlfn.XLOOKUP(1,
 ('Hilfstabelle-Ortsgruppen'!$B:$B=Lüdinghausen!$A7)*
 ('Hilfstabelle-Ortsgruppen'!$A:$A=A$2),
 'Hilfstabelle-Ortsgruppen'!$C:$C)</f>
        <v>261</v>
      </c>
      <c r="D7" s="67" cm="1">
        <f t="array" ref="D7">_xlfn.XLOOKUP(1,
 ('Hilfstabelle-Ortsgruppen'!$B:$B=Lüdinghausen!$A7)*
 ('Hilfstabelle-Ortsgruppen'!$A:$A=A$2),
 'Hilfstabelle-Ortsgruppen'!$D:$D)</f>
        <v>0</v>
      </c>
      <c r="E7" s="79">
        <f>B7/B$23</f>
        <v>0.15192083818393481</v>
      </c>
      <c r="G7" s="53">
        <f>H$22</f>
        <v>2</v>
      </c>
      <c r="H7" s="54">
        <f>INT(C7/H$27)</f>
        <v>3</v>
      </c>
      <c r="I7" s="64">
        <f>SUM(G7:H7)</f>
        <v>5</v>
      </c>
      <c r="K7" s="58">
        <f>(C7/H$27)-H7</f>
        <v>3.8416763678696064E-2</v>
      </c>
      <c r="L7" s="59">
        <f>IF(K7&gt;=H$28,1,0)</f>
        <v>0</v>
      </c>
      <c r="N7" s="47">
        <f>SUM(I7,L7)</f>
        <v>5</v>
      </c>
      <c r="O7" s="48">
        <f>N7/H$37</f>
        <v>0.15151515151515152</v>
      </c>
      <c r="Q7" s="61">
        <f>IF(N7&gt;=H$26,H$26,N7)</f>
        <v>5</v>
      </c>
      <c r="R7" s="48">
        <f>Q7/H$39</f>
        <v>0.125</v>
      </c>
      <c r="T7" s="108" cm="1">
        <f t="array" ref="T7">_xlfn.XLOOKUP(1,
 ('Hilfstabelle-Ortsgruppen'!$B:$B=Lüdinghausen!$A7)*
 ('Hilfstabelle-Ortsgruppen'!$A:$A=A$2),
 'Hilfstabelle-Ortsgruppen'!$G:$G)</f>
        <v>6</v>
      </c>
      <c r="U7" s="109">
        <f>T7 / $T$20</f>
        <v>0.1111111111111111</v>
      </c>
      <c r="W7" s="112">
        <f>Q7-T7</f>
        <v>-1</v>
      </c>
    </row>
    <row r="8" spans="1:23" ht="18" customHeight="1">
      <c r="A8" s="84" t="s">
        <v>117</v>
      </c>
      <c r="B8" s="77">
        <f t="shared" ref="B8:B16" si="0">SUM(C8:D8)</f>
        <v>210</v>
      </c>
      <c r="C8" s="75" cm="1">
        <f t="array" ref="C8">_xlfn.XLOOKUP(1,
 ('Hilfstabelle-Ortsgruppen'!$B:$B=Lüdinghausen!$A8)*
 ('Hilfstabelle-Ortsgruppen'!$A:$A=A$2),
 'Hilfstabelle-Ortsgruppen'!$C:$C)</f>
        <v>168</v>
      </c>
      <c r="D8" s="8" cm="1">
        <f t="array" ref="D8">_xlfn.XLOOKUP(1,
 ('Hilfstabelle-Ortsgruppen'!$B:$B=Lüdinghausen!$A8)*
 ('Hilfstabelle-Ortsgruppen'!$A:$A=A$2),
 'Hilfstabelle-Ortsgruppen'!$D:$D)</f>
        <v>42</v>
      </c>
      <c r="E8" s="80">
        <f>B8/B$23</f>
        <v>0.12223515715948778</v>
      </c>
      <c r="G8" s="24">
        <f>H$22</f>
        <v>2</v>
      </c>
      <c r="H8" s="55">
        <f>INT(C8/H$27)</f>
        <v>1</v>
      </c>
      <c r="I8" s="65">
        <f t="shared" ref="I8:I16" si="1">SUM(G8:H8)</f>
        <v>3</v>
      </c>
      <c r="K8" s="45">
        <f>(C8/H$27)-H8</f>
        <v>0.95576251455180428</v>
      </c>
      <c r="L8" s="18">
        <f>IF(K8&gt;=H$28,1,0)</f>
        <v>1</v>
      </c>
      <c r="N8" s="17">
        <f t="shared" ref="N8:N16" si="2">SUM(I8,L8)</f>
        <v>4</v>
      </c>
      <c r="O8" s="46">
        <f>N8/H$37</f>
        <v>0.12121212121212122</v>
      </c>
      <c r="Q8" s="62">
        <f>IF(N8&gt;=H$26,H$26,N8)</f>
        <v>4</v>
      </c>
      <c r="R8" s="46">
        <f>Q8/H$39</f>
        <v>0.1</v>
      </c>
      <c r="T8" s="105" cm="1">
        <f t="array" ref="T8">_xlfn.XLOOKUP(1,
 ('Hilfstabelle-Ortsgruppen'!$B:$B=Lüdinghausen!$A8)*
 ('Hilfstabelle-Ortsgruppen'!$A:$A=A$2),
 'Hilfstabelle-Ortsgruppen'!$G:$G)</f>
        <v>6</v>
      </c>
      <c r="U8" s="98">
        <f t="shared" ref="U8:U16" si="3">T8 / $T$20</f>
        <v>0.1111111111111111</v>
      </c>
      <c r="W8" s="103">
        <f t="shared" ref="W8:W26" si="4">Q8-T8</f>
        <v>-2</v>
      </c>
    </row>
    <row r="9" spans="1:23" ht="18" customHeight="1">
      <c r="A9" s="84" t="s">
        <v>22</v>
      </c>
      <c r="B9" s="77">
        <f t="shared" si="0"/>
        <v>194</v>
      </c>
      <c r="C9" s="75" cm="1">
        <f t="array" ref="C9">_xlfn.XLOOKUP(1,
 ('Hilfstabelle-Ortsgruppen'!$B:$B=Lüdinghausen!$A9)*
 ('Hilfstabelle-Ortsgruppen'!$A:$A=A$2),
 'Hilfstabelle-Ortsgruppen'!$C:$C)</f>
        <v>168</v>
      </c>
      <c r="D9" s="8" cm="1">
        <f t="array" ref="D9">_xlfn.XLOOKUP(1,
 ('Hilfstabelle-Ortsgruppen'!$B:$B=Lüdinghausen!$A9)*
 ('Hilfstabelle-Ortsgruppen'!$A:$A=A$2),
 'Hilfstabelle-Ortsgruppen'!$D:$D)</f>
        <v>26</v>
      </c>
      <c r="E9" s="80">
        <f>B9/B$23</f>
        <v>0.11292200232828871</v>
      </c>
      <c r="G9" s="24">
        <f>H$22</f>
        <v>2</v>
      </c>
      <c r="H9" s="55">
        <f>INT(C9/H$27)</f>
        <v>1</v>
      </c>
      <c r="I9" s="65">
        <f t="shared" si="1"/>
        <v>3</v>
      </c>
      <c r="K9" s="45">
        <f>(C9/H$27)-H9</f>
        <v>0.95576251455180428</v>
      </c>
      <c r="L9" s="18">
        <f>IF(K9&gt;=H$28,1,0)</f>
        <v>1</v>
      </c>
      <c r="N9" s="17">
        <f t="shared" si="2"/>
        <v>4</v>
      </c>
      <c r="O9" s="46">
        <f>N9/H$37</f>
        <v>0.12121212121212122</v>
      </c>
      <c r="Q9" s="62">
        <f>IF(N9&gt;=H$26,H$26,N9)</f>
        <v>4</v>
      </c>
      <c r="R9" s="46">
        <f>Q9/H$39</f>
        <v>0.1</v>
      </c>
      <c r="T9" s="105" cm="1">
        <f t="array" ref="T9">_xlfn.XLOOKUP(1,
 ('Hilfstabelle-Ortsgruppen'!$B:$B=Lüdinghausen!$A9)*
 ('Hilfstabelle-Ortsgruppen'!$A:$A=A$2),
 'Hilfstabelle-Ortsgruppen'!$G:$G)</f>
        <v>6</v>
      </c>
      <c r="U9" s="98">
        <f t="shared" si="3"/>
        <v>0.1111111111111111</v>
      </c>
      <c r="W9" s="103">
        <f t="shared" si="4"/>
        <v>-2</v>
      </c>
    </row>
    <row r="10" spans="1:23" ht="18" customHeight="1">
      <c r="A10" s="84" t="s">
        <v>118</v>
      </c>
      <c r="B10" s="77">
        <f t="shared" si="0"/>
        <v>31</v>
      </c>
      <c r="C10" s="75" cm="1">
        <f t="array" ref="C10">_xlfn.XLOOKUP(1,
 ('Hilfstabelle-Ortsgruppen'!$B:$B=Lüdinghausen!$A10)*
 ('Hilfstabelle-Ortsgruppen'!$A:$A=A$2),
 'Hilfstabelle-Ortsgruppen'!$C:$C)</f>
        <v>31</v>
      </c>
      <c r="D10" s="8" cm="1">
        <f t="array" ref="D10">_xlfn.XLOOKUP(1,
 ('Hilfstabelle-Ortsgruppen'!$B:$B=Lüdinghausen!$A10)*
 ('Hilfstabelle-Ortsgruppen'!$A:$A=A$2),
 'Hilfstabelle-Ortsgruppen'!$D:$D)</f>
        <v>0</v>
      </c>
      <c r="E10" s="80">
        <f>B10/B$23</f>
        <v>1.8044237485448197E-2</v>
      </c>
      <c r="G10" s="24">
        <f>H$22</f>
        <v>2</v>
      </c>
      <c r="H10" s="55">
        <f>INT(C10/H$27)</f>
        <v>0</v>
      </c>
      <c r="I10" s="65">
        <f t="shared" si="1"/>
        <v>2</v>
      </c>
      <c r="K10" s="45">
        <f>(C10/H$27)-H10</f>
        <v>0.36088474970896389</v>
      </c>
      <c r="L10" s="18">
        <f>IF(K10&gt;=H$28,1,0)</f>
        <v>0</v>
      </c>
      <c r="N10" s="17">
        <f t="shared" si="2"/>
        <v>2</v>
      </c>
      <c r="O10" s="46">
        <f>N10/H$37</f>
        <v>6.0606060606060608E-2</v>
      </c>
      <c r="Q10" s="62">
        <f>IF(N10&gt;=H$26,H$26,N10)</f>
        <v>2</v>
      </c>
      <c r="R10" s="46">
        <f>Q10/H$39</f>
        <v>0.05</v>
      </c>
      <c r="T10" s="105" cm="1">
        <f t="array" ref="T10">_xlfn.XLOOKUP(1,
 ('Hilfstabelle-Ortsgruppen'!$B:$B=Lüdinghausen!$A10)*
 ('Hilfstabelle-Ortsgruppen'!$A:$A=A$2),
 'Hilfstabelle-Ortsgruppen'!$G:$G)</f>
        <v>2</v>
      </c>
      <c r="U10" s="98">
        <f t="shared" si="3"/>
        <v>3.7037037037037035E-2</v>
      </c>
      <c r="W10" s="103">
        <f t="shared" si="4"/>
        <v>0</v>
      </c>
    </row>
    <row r="11" spans="1:23" ht="18" customHeight="1">
      <c r="A11" s="84" t="s">
        <v>119</v>
      </c>
      <c r="B11" s="77">
        <f t="shared" si="0"/>
        <v>161</v>
      </c>
      <c r="C11" s="75" cm="1">
        <f t="array" ref="C11">_xlfn.XLOOKUP(1,
 ('Hilfstabelle-Ortsgruppen'!$B:$B=Lüdinghausen!$A11)*
 ('Hilfstabelle-Ortsgruppen'!$A:$A=A$2),
 'Hilfstabelle-Ortsgruppen'!$C:$C)</f>
        <v>161</v>
      </c>
      <c r="D11" s="8" cm="1">
        <f t="array" ref="D11">_xlfn.XLOOKUP(1,
 ('Hilfstabelle-Ortsgruppen'!$B:$B=Lüdinghausen!$A11)*
 ('Hilfstabelle-Ortsgruppen'!$A:$A=A$2),
 'Hilfstabelle-Ortsgruppen'!$D:$D)</f>
        <v>0</v>
      </c>
      <c r="E11" s="80">
        <f>B11/B$23</f>
        <v>9.3713620488940635E-2</v>
      </c>
      <c r="G11" s="24">
        <f>H$22</f>
        <v>2</v>
      </c>
      <c r="H11" s="55">
        <f>INT(C11/H$27)</f>
        <v>1</v>
      </c>
      <c r="I11" s="65">
        <f t="shared" si="1"/>
        <v>3</v>
      </c>
      <c r="K11" s="45">
        <f>(C11/H$27)-H11</f>
        <v>0.87427240977881238</v>
      </c>
      <c r="L11" s="18">
        <f>IF(K11&gt;=H$28,1,0)</f>
        <v>1</v>
      </c>
      <c r="N11" s="17">
        <f t="shared" si="2"/>
        <v>4</v>
      </c>
      <c r="O11" s="46">
        <f>N11/H$37</f>
        <v>0.12121212121212122</v>
      </c>
      <c r="Q11" s="62">
        <f>IF(N11&gt;=H$26,H$26,N11)</f>
        <v>4</v>
      </c>
      <c r="R11" s="46">
        <f>Q11/H$39</f>
        <v>0.1</v>
      </c>
      <c r="T11" s="105" cm="1">
        <f t="array" ref="T11">_xlfn.XLOOKUP(1,
 ('Hilfstabelle-Ortsgruppen'!$B:$B=Lüdinghausen!$A11)*
 ('Hilfstabelle-Ortsgruppen'!$A:$A=A$2),
 'Hilfstabelle-Ortsgruppen'!$G:$G)</f>
        <v>6</v>
      </c>
      <c r="U11" s="98">
        <f t="shared" si="3"/>
        <v>0.1111111111111111</v>
      </c>
      <c r="W11" s="103">
        <f t="shared" si="4"/>
        <v>-2</v>
      </c>
    </row>
    <row r="12" spans="1:23" ht="18" customHeight="1">
      <c r="A12" s="84" t="s">
        <v>120</v>
      </c>
      <c r="B12" s="77">
        <f t="shared" si="0"/>
        <v>150</v>
      </c>
      <c r="C12" s="75" cm="1">
        <f t="array" ref="C12">_xlfn.XLOOKUP(1,
 ('Hilfstabelle-Ortsgruppen'!$B:$B=Lüdinghausen!$A12)*
 ('Hilfstabelle-Ortsgruppen'!$A:$A=A$2),
 'Hilfstabelle-Ortsgruppen'!$C:$C)</f>
        <v>150</v>
      </c>
      <c r="D12" s="8" t="str" cm="1">
        <f t="array" ref="D12">_xlfn.XLOOKUP(1,
 ('Hilfstabelle-Ortsgruppen'!$B:$B=Lüdinghausen!$A12)*
 ('Hilfstabelle-Ortsgruppen'!$A:$A=A$2),
 'Hilfstabelle-Ortsgruppen'!$D:$D)</f>
        <v xml:space="preserve">
</v>
      </c>
      <c r="E12" s="80">
        <f>B12/B$23</f>
        <v>8.7310826542491268E-2</v>
      </c>
      <c r="G12" s="24">
        <f>H$22</f>
        <v>2</v>
      </c>
      <c r="H12" s="55">
        <f>INT(C12/H$27)</f>
        <v>1</v>
      </c>
      <c r="I12" s="65">
        <f t="shared" si="1"/>
        <v>3</v>
      </c>
      <c r="K12" s="45">
        <f>(C12/H$27)-H12</f>
        <v>0.7462165308498252</v>
      </c>
      <c r="L12" s="18">
        <f>IF(K12&gt;=H$28,1,0)</f>
        <v>1</v>
      </c>
      <c r="N12" s="17">
        <f t="shared" si="2"/>
        <v>4</v>
      </c>
      <c r="O12" s="46">
        <f>N12/H$37</f>
        <v>0.12121212121212122</v>
      </c>
      <c r="Q12" s="62">
        <f>IF(N12&gt;=H$26,H$26,N12)</f>
        <v>4</v>
      </c>
      <c r="R12" s="46">
        <f>Q12/H$39</f>
        <v>0.1</v>
      </c>
      <c r="T12" s="105" cm="1">
        <f t="array" ref="T12">_xlfn.XLOOKUP(1,
 ('Hilfstabelle-Ortsgruppen'!$B:$B=Lüdinghausen!$A12)*
 ('Hilfstabelle-Ortsgruppen'!$A:$A=A$2),
 'Hilfstabelle-Ortsgruppen'!$G:$G)</f>
        <v>6</v>
      </c>
      <c r="U12" s="98">
        <f t="shared" si="3"/>
        <v>0.1111111111111111</v>
      </c>
      <c r="W12" s="103">
        <f t="shared" si="4"/>
        <v>-2</v>
      </c>
    </row>
    <row r="13" spans="1:23" ht="18" customHeight="1">
      <c r="A13" s="84" t="s">
        <v>121</v>
      </c>
      <c r="B13" s="77">
        <f t="shared" si="0"/>
        <v>261</v>
      </c>
      <c r="C13" s="75" cm="1">
        <f t="array" ref="C13">_xlfn.XLOOKUP(1,
 ('Hilfstabelle-Ortsgruppen'!$B:$B=Lüdinghausen!$A13)*
 ('Hilfstabelle-Ortsgruppen'!$A:$A=A$2),
 'Hilfstabelle-Ortsgruppen'!$C:$C)</f>
        <v>221</v>
      </c>
      <c r="D13" s="8" cm="1">
        <f t="array" ref="D13">_xlfn.XLOOKUP(1,
 ('Hilfstabelle-Ortsgruppen'!$B:$B=Lüdinghausen!$A13)*
 ('Hilfstabelle-Ortsgruppen'!$A:$A=A$2),
 'Hilfstabelle-Ortsgruppen'!$D:$D)</f>
        <v>40</v>
      </c>
      <c r="E13" s="80">
        <f>B13/B$23</f>
        <v>0.15192083818393481</v>
      </c>
      <c r="G13" s="24">
        <f>H$22</f>
        <v>2</v>
      </c>
      <c r="H13" s="55">
        <f>INT(C13/H$27)</f>
        <v>2</v>
      </c>
      <c r="I13" s="65">
        <f t="shared" si="1"/>
        <v>4</v>
      </c>
      <c r="K13" s="45">
        <f>(C13/H$27)-H13</f>
        <v>0.57275902211874241</v>
      </c>
      <c r="L13" s="18">
        <f>IF(K13&gt;=H$28,1,0)</f>
        <v>0</v>
      </c>
      <c r="N13" s="17">
        <f t="shared" si="2"/>
        <v>4</v>
      </c>
      <c r="O13" s="46">
        <f>N13/H$37</f>
        <v>0.12121212121212122</v>
      </c>
      <c r="Q13" s="62">
        <f>IF(N13&gt;=H$26,H$26,N13)</f>
        <v>4</v>
      </c>
      <c r="R13" s="46">
        <f>Q13/H$39</f>
        <v>0.1</v>
      </c>
      <c r="T13" s="105" cm="1">
        <f t="array" ref="T13">_xlfn.XLOOKUP(1,
 ('Hilfstabelle-Ortsgruppen'!$B:$B=Lüdinghausen!$A13)*
 ('Hilfstabelle-Ortsgruppen'!$A:$A=A$2),
 'Hilfstabelle-Ortsgruppen'!$G:$G)</f>
        <v>6</v>
      </c>
      <c r="U13" s="98">
        <f t="shared" si="3"/>
        <v>0.1111111111111111</v>
      </c>
      <c r="W13" s="103">
        <f t="shared" si="4"/>
        <v>-2</v>
      </c>
    </row>
    <row r="14" spans="1:23" ht="18" customHeight="1">
      <c r="A14" s="84" t="s">
        <v>122</v>
      </c>
      <c r="B14" s="77">
        <f t="shared" si="0"/>
        <v>264</v>
      </c>
      <c r="C14" s="75" cm="1">
        <f t="array" ref="C14">_xlfn.XLOOKUP(1,
 ('Hilfstabelle-Ortsgruppen'!$B:$B=Lüdinghausen!$A14)*
 ('Hilfstabelle-Ortsgruppen'!$A:$A=A$2),
 'Hilfstabelle-Ortsgruppen'!$C:$C)</f>
        <v>239</v>
      </c>
      <c r="D14" s="8" cm="1">
        <f t="array" ref="D14">_xlfn.XLOOKUP(1,
 ('Hilfstabelle-Ortsgruppen'!$B:$B=Lüdinghausen!$A14)*
 ('Hilfstabelle-Ortsgruppen'!$A:$A=A$2),
 'Hilfstabelle-Ortsgruppen'!$D:$D)</f>
        <v>25</v>
      </c>
      <c r="E14" s="80">
        <f>B14/B$23</f>
        <v>0.15366705471478465</v>
      </c>
      <c r="G14" s="24">
        <f>H$22</f>
        <v>2</v>
      </c>
      <c r="H14" s="55">
        <f>INT(C14/H$27)</f>
        <v>2</v>
      </c>
      <c r="I14" s="65">
        <f t="shared" si="1"/>
        <v>4</v>
      </c>
      <c r="K14" s="45">
        <f>(C14/H$27)-H14</f>
        <v>0.78230500582072171</v>
      </c>
      <c r="L14" s="18">
        <f>IF(K14&gt;=H$28,1,0)</f>
        <v>1</v>
      </c>
      <c r="N14" s="17">
        <f t="shared" si="2"/>
        <v>5</v>
      </c>
      <c r="O14" s="46">
        <f>N14/H$37</f>
        <v>0.15151515151515152</v>
      </c>
      <c r="Q14" s="62">
        <f>IF(N14&gt;=H$26,H$26,N14)</f>
        <v>5</v>
      </c>
      <c r="R14" s="46">
        <f>Q14/H$39</f>
        <v>0.125</v>
      </c>
      <c r="T14" s="105" cm="1">
        <f t="array" ref="T14">_xlfn.XLOOKUP(1,
 ('Hilfstabelle-Ortsgruppen'!$B:$B=Lüdinghausen!$A14)*
 ('Hilfstabelle-Ortsgruppen'!$A:$A=A$2),
 'Hilfstabelle-Ortsgruppen'!$G:$G)</f>
        <v>6</v>
      </c>
      <c r="U14" s="98">
        <f t="shared" si="3"/>
        <v>0.1111111111111111</v>
      </c>
      <c r="W14" s="103">
        <f t="shared" si="4"/>
        <v>-1</v>
      </c>
    </row>
    <row r="15" spans="1:23" ht="18" customHeight="1">
      <c r="A15" s="84" t="s">
        <v>123</v>
      </c>
      <c r="B15" s="77">
        <f t="shared" si="0"/>
        <v>239</v>
      </c>
      <c r="C15" s="75" cm="1">
        <f t="array" ref="C15">_xlfn.XLOOKUP(1,
 ('Hilfstabelle-Ortsgruppen'!$B:$B=Lüdinghausen!$A15)*
 ('Hilfstabelle-Ortsgruppen'!$A:$A=A$2),
 'Hilfstabelle-Ortsgruppen'!$C:$C)</f>
        <v>239</v>
      </c>
      <c r="D15" s="8" cm="1">
        <f t="array" ref="D15">_xlfn.XLOOKUP(1,
 ('Hilfstabelle-Ortsgruppen'!$B:$B=Lüdinghausen!$A15)*
 ('Hilfstabelle-Ortsgruppen'!$A:$A=A$2),
 'Hilfstabelle-Ortsgruppen'!$D:$D)</f>
        <v>0</v>
      </c>
      <c r="E15" s="80">
        <f>B15/B$23</f>
        <v>0.13911525029103608</v>
      </c>
      <c r="G15" s="24">
        <f>H$22</f>
        <v>2</v>
      </c>
      <c r="H15" s="55">
        <f>INT(C15/H$27)</f>
        <v>2</v>
      </c>
      <c r="I15" s="65">
        <f t="shared" si="1"/>
        <v>4</v>
      </c>
      <c r="K15" s="45">
        <f>(C15/H$27)-H15</f>
        <v>0.78230500582072171</v>
      </c>
      <c r="L15" s="18">
        <f>IF(K15&gt;=H$28,1,0)</f>
        <v>1</v>
      </c>
      <c r="N15" s="17">
        <f t="shared" si="2"/>
        <v>5</v>
      </c>
      <c r="O15" s="46">
        <f>N15/H$37</f>
        <v>0.15151515151515152</v>
      </c>
      <c r="Q15" s="62">
        <f>IF(N15&gt;=H$26,H$26,N15)</f>
        <v>5</v>
      </c>
      <c r="R15" s="46">
        <f>Q15/H$39</f>
        <v>0.125</v>
      </c>
      <c r="T15" s="105" cm="1">
        <f t="array" ref="T15">_xlfn.XLOOKUP(1,
 ('Hilfstabelle-Ortsgruppen'!$B:$B=Lüdinghausen!$A15)*
 ('Hilfstabelle-Ortsgruppen'!$A:$A=A$2),
 'Hilfstabelle-Ortsgruppen'!$G:$G)</f>
        <v>6</v>
      </c>
      <c r="U15" s="98">
        <f t="shared" si="3"/>
        <v>0.1111111111111111</v>
      </c>
      <c r="W15" s="103">
        <f t="shared" si="4"/>
        <v>-1</v>
      </c>
    </row>
    <row r="16" spans="1:23" ht="18" customHeight="1">
      <c r="A16" s="70" t="s">
        <v>124</v>
      </c>
      <c r="B16" s="78">
        <f t="shared" si="0"/>
        <v>85</v>
      </c>
      <c r="C16" s="82" cm="1">
        <f t="array" ref="C16">_xlfn.XLOOKUP(1,
 ('Hilfstabelle-Ortsgruppen'!$B:$B=Lüdinghausen!$A16)*
 ('Hilfstabelle-Ortsgruppen'!$A:$A=A$2),
 'Hilfstabelle-Ortsgruppen'!$C:$C)</f>
        <v>80</v>
      </c>
      <c r="D16" s="9" cm="1">
        <f t="array" ref="D16">_xlfn.XLOOKUP(1,
 ('Hilfstabelle-Ortsgruppen'!$B:$B=Lüdinghausen!$A16)*
 ('Hilfstabelle-Ortsgruppen'!$A:$A=A$2),
 'Hilfstabelle-Ortsgruppen'!$D:$D)</f>
        <v>5</v>
      </c>
      <c r="E16" s="81">
        <f>B16/B$23</f>
        <v>4.9476135040745051E-2</v>
      </c>
      <c r="G16" s="28">
        <f>H$22</f>
        <v>2</v>
      </c>
      <c r="H16" s="56">
        <f>INT(C16/H$27)</f>
        <v>0</v>
      </c>
      <c r="I16" s="66">
        <f t="shared" si="1"/>
        <v>2</v>
      </c>
      <c r="K16" s="60">
        <f>(C16/H$27)-H16</f>
        <v>0.93131548311990686</v>
      </c>
      <c r="L16" s="20">
        <f>IF(K16&gt;=H$28,1,0)</f>
        <v>1</v>
      </c>
      <c r="N16" s="19">
        <f t="shared" si="2"/>
        <v>3</v>
      </c>
      <c r="O16" s="49">
        <f>N16/H$37</f>
        <v>9.0909090909090912E-2</v>
      </c>
      <c r="Q16" s="63">
        <f>IF(N16&gt;=H$26,H$26,N16)</f>
        <v>3</v>
      </c>
      <c r="R16" s="49">
        <f>Q16/H$39</f>
        <v>7.4999999999999997E-2</v>
      </c>
      <c r="T16" s="116" cm="1">
        <f t="array" ref="T16">_xlfn.XLOOKUP(1,
 ('Hilfstabelle-Ortsgruppen'!$B:$B=Lüdinghausen!$A16)*
 ('Hilfstabelle-Ortsgruppen'!$A:$A=A$2),
 'Hilfstabelle-Ortsgruppen'!$G:$G)</f>
        <v>4</v>
      </c>
      <c r="U16" s="118">
        <f t="shared" si="3"/>
        <v>7.407407407407407E-2</v>
      </c>
      <c r="W16" s="104">
        <f t="shared" si="4"/>
        <v>-1</v>
      </c>
    </row>
    <row r="17" spans="1:23" ht="5.25" customHeight="1">
      <c r="T17" s="114"/>
      <c r="U17" s="115"/>
    </row>
    <row r="18" spans="1:23" ht="5.25" customHeight="1">
      <c r="T18" s="114"/>
      <c r="U18" s="115"/>
    </row>
    <row r="19" spans="1:23" ht="5.25" customHeight="1">
      <c r="T19" s="114"/>
      <c r="U19" s="115"/>
    </row>
    <row r="20" spans="1:23" ht="18" customHeight="1">
      <c r="A20" s="10" t="s">
        <v>28</v>
      </c>
      <c r="B20" s="11"/>
      <c r="C20" s="11"/>
      <c r="D20" s="11"/>
      <c r="G20" s="23" t="s">
        <v>29</v>
      </c>
      <c r="K20" s="52"/>
      <c r="N20" s="122">
        <f>SUM(N7:N16)</f>
        <v>40</v>
      </c>
      <c r="Q20" s="122">
        <f>SUM(Q7:Q16)</f>
        <v>40</v>
      </c>
      <c r="T20" s="122">
        <f>SUM(T7:T16)</f>
        <v>54</v>
      </c>
      <c r="U20" s="115"/>
      <c r="W20" s="122">
        <f>Q20-T20</f>
        <v>-14</v>
      </c>
    </row>
    <row r="21" spans="1:23" ht="8.25" customHeight="1">
      <c r="A21" s="11"/>
      <c r="B21" s="11"/>
      <c r="C21" s="11"/>
      <c r="D21" s="11"/>
      <c r="T21" s="114"/>
      <c r="U21" s="115"/>
    </row>
    <row r="22" spans="1:23" ht="30" customHeight="1">
      <c r="A22" s="12" t="s">
        <v>69</v>
      </c>
      <c r="B22" s="13">
        <f>ROWS(A7:A16)</f>
        <v>10</v>
      </c>
      <c r="C22" s="14"/>
      <c r="D22" s="14"/>
      <c r="G22" s="29" t="s">
        <v>70</v>
      </c>
      <c r="H22" s="30">
        <f>Hilfstabelle!B2</f>
        <v>2</v>
      </c>
      <c r="T22" s="114"/>
      <c r="U22" s="115"/>
    </row>
    <row r="23" spans="1:23" ht="30" customHeight="1">
      <c r="A23" s="15" t="s">
        <v>32</v>
      </c>
      <c r="B23" s="16">
        <f>SUM(C7:C16)</f>
        <v>1718</v>
      </c>
      <c r="C23" s="14"/>
      <c r="D23" s="14"/>
      <c r="G23" s="31" t="s">
        <v>33</v>
      </c>
      <c r="H23" s="83">
        <f>IF(B22&gt;= Hilfstabelle!A17, Hilfstabelle!C10, IF(B22 &gt;= Hilfstabelle!A9, Hilfstabelle!C9, IF(B22 &gt;= Hilfstabelle!A8, Hilfstabelle!C8, IF(B22 &gt;= Hilfstabelle!A7, Hilfstabelle!C7, Hilfstabelle!C6))))</f>
        <v>40</v>
      </c>
      <c r="T23" s="114"/>
      <c r="U23" s="115"/>
    </row>
    <row r="24" spans="1:23" ht="30" customHeight="1">
      <c r="G24" s="31" t="s">
        <v>34</v>
      </c>
      <c r="H24" s="32">
        <f>B22*H22</f>
        <v>20</v>
      </c>
      <c r="T24" s="114"/>
      <c r="U24" s="115"/>
    </row>
    <row r="25" spans="1:23" ht="30" customHeight="1">
      <c r="G25" s="31" t="s">
        <v>35</v>
      </c>
      <c r="H25" s="32">
        <f>H23-H24</f>
        <v>20</v>
      </c>
      <c r="T25" s="114"/>
      <c r="U25" s="115"/>
    </row>
    <row r="26" spans="1:23" ht="30" customHeight="1">
      <c r="G26" s="33" t="s">
        <v>36</v>
      </c>
      <c r="H26" s="32">
        <f>Hilfstabelle!B3</f>
        <v>6</v>
      </c>
      <c r="T26" s="114"/>
      <c r="U26" s="115"/>
    </row>
    <row r="27" spans="1:23" ht="30" customHeight="1">
      <c r="G27" s="34" t="s">
        <v>37</v>
      </c>
      <c r="H27" s="35">
        <f>B$23 / H$25</f>
        <v>85.9</v>
      </c>
    </row>
    <row r="28" spans="1:23" ht="30" customHeight="1">
      <c r="G28" s="36" t="s">
        <v>38</v>
      </c>
      <c r="H28" s="37">
        <f>SMALL(K7:K16, COUNT(K7:K16)-H$36+1)</f>
        <v>0.7462165308498252</v>
      </c>
    </row>
    <row r="29" spans="1:23" ht="5.25" customHeight="1">
      <c r="G29" s="39"/>
      <c r="H29" s="40"/>
    </row>
    <row r="30" spans="1:23" ht="5.25" customHeight="1">
      <c r="G30" s="39"/>
      <c r="H30" s="40"/>
    </row>
    <row r="31" spans="1:23" ht="5.25" customHeight="1">
      <c r="G31" s="11"/>
      <c r="H31" s="11"/>
    </row>
    <row r="32" spans="1:23" ht="18" customHeight="1">
      <c r="G32" s="38" t="s">
        <v>39</v>
      </c>
      <c r="H32" s="11"/>
    </row>
    <row r="33" spans="7:8" ht="8.25" customHeight="1">
      <c r="G33" s="38"/>
      <c r="H33" s="11"/>
    </row>
    <row r="34" spans="7:8" ht="30" customHeight="1">
      <c r="G34" s="41" t="s">
        <v>40</v>
      </c>
      <c r="H34" s="42">
        <f>B22*H22</f>
        <v>20</v>
      </c>
    </row>
    <row r="35" spans="7:8" ht="30" customHeight="1">
      <c r="G35" s="31" t="s">
        <v>41</v>
      </c>
      <c r="H35" s="32">
        <f>SUM(H7:H16)</f>
        <v>13</v>
      </c>
    </row>
    <row r="36" spans="7:8" ht="30" customHeight="1">
      <c r="G36" s="31" t="s">
        <v>42</v>
      </c>
      <c r="H36" s="32">
        <f>SUM(K7:K16)</f>
        <v>6.9999999999999982</v>
      </c>
    </row>
    <row r="37" spans="7:8" ht="45" customHeight="1">
      <c r="G37" s="31" t="s">
        <v>43</v>
      </c>
      <c r="H37" s="32">
        <f>SUM(I7:I16)</f>
        <v>33</v>
      </c>
    </row>
    <row r="38" spans="7:8" ht="45" customHeight="1">
      <c r="G38" s="31" t="s">
        <v>44</v>
      </c>
      <c r="H38" s="32">
        <f>SUM(N7:N16)</f>
        <v>40</v>
      </c>
    </row>
    <row r="39" spans="7:8" ht="45" customHeight="1">
      <c r="G39" s="31" t="s">
        <v>45</v>
      </c>
      <c r="H39" s="32">
        <f>SUM(Q7:Q16)</f>
        <v>40</v>
      </c>
    </row>
    <row r="40" spans="7:8" ht="30" customHeight="1">
      <c r="G40" s="43" t="s">
        <v>46</v>
      </c>
      <c r="H40" s="44">
        <f>H23-H39</f>
        <v>0</v>
      </c>
    </row>
  </sheetData>
  <sheetProtection sheet="1" objects="1" scenarios="1"/>
  <conditionalFormatting sqref="Q7:Q16">
    <cfRule type="cellIs" dxfId="49" priority="7" operator="equal">
      <formula>$H$26</formula>
    </cfRule>
  </conditionalFormatting>
  <conditionalFormatting sqref="H25 H27">
    <cfRule type="cellIs" dxfId="48" priority="3" operator="lessThan">
      <formula>0</formula>
    </cfRule>
  </conditionalFormatting>
  <conditionalFormatting sqref="W7:W16">
    <cfRule type="cellIs" dxfId="47" priority="1" operator="lessThan">
      <formula>0</formula>
    </cfRule>
  </conditionalFormatting>
  <conditionalFormatting sqref="W7:W16">
    <cfRule type="cellIs" dxfId="46" priority="2" operator="greaterThan">
      <formula>0</formula>
    </cfRule>
  </conditionalFormatting>
  <printOptions horizontalCentered="1" verticalCentered="1"/>
  <pageMargins left="0.25" right="0.25" top="0.75" bottom="0.75" header="0.3" footer="0.3"/>
  <pageSetup paperSize="8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8FC0-D83A-4629-84C0-6CA91E046D16}">
  <sheetPr>
    <pageSetUpPr fitToPage="1"/>
  </sheetPr>
  <dimension ref="A2:W51"/>
  <sheetViews>
    <sheetView topLeftCell="A6" workbookViewId="0">
      <selection activeCell="H35" sqref="H35"/>
    </sheetView>
  </sheetViews>
  <sheetFormatPr defaultColWidth="9.140625" defaultRowHeight="15"/>
  <cols>
    <col min="1" max="1" width="30.7109375" style="5" customWidth="1"/>
    <col min="2" max="2" width="12.7109375" style="5" customWidth="1"/>
    <col min="3" max="3" width="25.7109375" style="5" customWidth="1"/>
    <col min="4" max="4" width="16.7109375" style="5" customWidth="1"/>
    <col min="5" max="5" width="20.7109375" style="5" customWidth="1"/>
    <col min="6" max="6" width="5.7109375" style="5" customWidth="1"/>
    <col min="7" max="9" width="20.7109375" style="5" customWidth="1"/>
    <col min="10" max="10" width="5.7109375" style="5" customWidth="1"/>
    <col min="11" max="12" width="20.7109375" style="5" customWidth="1"/>
    <col min="13" max="13" width="5.7109375" style="5" customWidth="1"/>
    <col min="14" max="15" width="20.7109375" style="5" customWidth="1"/>
    <col min="16" max="16" width="5.7109375" style="5" customWidth="1"/>
    <col min="17" max="18" width="20.7109375" style="5" customWidth="1"/>
    <col min="19" max="19" width="10.7109375" style="5" customWidth="1"/>
    <col min="20" max="21" width="20.7109375" style="5" customWidth="1"/>
    <col min="22" max="22" width="5.7109375" style="5" customWidth="1"/>
    <col min="23" max="23" width="20.7109375" style="5" customWidth="1"/>
    <col min="24" max="16384" width="9.140625" style="5"/>
  </cols>
  <sheetData>
    <row r="2" spans="1:23" ht="21">
      <c r="A2" s="4" t="s">
        <v>23</v>
      </c>
      <c r="B2" s="4"/>
    </row>
    <row r="3" spans="1:23" ht="21">
      <c r="A3" s="4"/>
    </row>
    <row r="4" spans="1:23" s="7" customFormat="1" ht="18" customHeight="1">
      <c r="A4" s="6" t="s">
        <v>1</v>
      </c>
      <c r="G4" s="6" t="s">
        <v>2</v>
      </c>
    </row>
    <row r="5" spans="1:23" ht="8.25" customHeight="1"/>
    <row r="6" spans="1:23" s="11" customFormat="1" ht="30" customHeight="1">
      <c r="A6" s="85" t="s">
        <v>47</v>
      </c>
      <c r="B6" s="71" t="s">
        <v>1</v>
      </c>
      <c r="C6" s="72" t="s">
        <v>4</v>
      </c>
      <c r="D6" s="72" t="s">
        <v>5</v>
      </c>
      <c r="E6" s="73" t="s">
        <v>48</v>
      </c>
      <c r="G6" s="50" t="s">
        <v>7</v>
      </c>
      <c r="H6" s="57" t="s">
        <v>8</v>
      </c>
      <c r="I6" s="22" t="s">
        <v>9</v>
      </c>
      <c r="K6" s="50" t="s">
        <v>10</v>
      </c>
      <c r="L6" s="51" t="s">
        <v>11</v>
      </c>
      <c r="N6" s="50" t="s">
        <v>12</v>
      </c>
      <c r="O6" s="51" t="s">
        <v>13</v>
      </c>
      <c r="Q6" s="50" t="s">
        <v>14</v>
      </c>
      <c r="R6" s="51" t="s">
        <v>13</v>
      </c>
      <c r="T6" s="110" t="s">
        <v>15</v>
      </c>
      <c r="U6" s="111" t="s">
        <v>13</v>
      </c>
      <c r="W6" s="113" t="s">
        <v>16</v>
      </c>
    </row>
    <row r="7" spans="1:23" ht="18" customHeight="1">
      <c r="A7" s="92" t="s">
        <v>125</v>
      </c>
      <c r="B7" s="95">
        <f>SUM(C7:D7)</f>
        <v>21</v>
      </c>
      <c r="C7" s="74" cm="1">
        <f t="array" ref="C7">_xlfn.XLOOKUP(1,
 ('Hilfstabelle-Ortsgruppen'!$B:$B=Niederrhein!$A7)*
 ('Hilfstabelle-Ortsgruppen'!$A:$A=A$2),
 'Hilfstabelle-Ortsgruppen'!$C:$C)</f>
        <v>21</v>
      </c>
      <c r="D7" s="67" cm="1">
        <f t="array" ref="D7">_xlfn.XLOOKUP(1,
 ('Hilfstabelle-Ortsgruppen'!$B:$B=Niederrhein!$A7)*
 ('Hilfstabelle-Ortsgruppen'!$A:$A=A$2),
 'Hilfstabelle-Ortsgruppen'!$D:$D)</f>
        <v>0</v>
      </c>
      <c r="E7" s="79">
        <f>B7/B$34</f>
        <v>9.7810898928737781E-3</v>
      </c>
      <c r="G7" s="53">
        <f>H$33</f>
        <v>2</v>
      </c>
      <c r="H7" s="54">
        <f>INT(C7/H$38)</f>
        <v>0</v>
      </c>
      <c r="I7" s="64">
        <f>SUM(G7:H7)</f>
        <v>2</v>
      </c>
      <c r="K7" s="58">
        <f>(C7/H$38)-H7</f>
        <v>0.51839776432231011</v>
      </c>
      <c r="L7" s="59">
        <f>IF(K7&gt;=H$39,1,0)</f>
        <v>1</v>
      </c>
      <c r="N7" s="47">
        <f>SUM(I7,L7)</f>
        <v>3</v>
      </c>
      <c r="O7" s="48">
        <f>N7/H$48</f>
        <v>3.5714285714285712E-2</v>
      </c>
      <c r="Q7" s="61">
        <f>IF(N7&gt;=H$37,H$37,N7)</f>
        <v>3</v>
      </c>
      <c r="R7" s="48">
        <f>Q7/H$50</f>
        <v>3.2608695652173912E-2</v>
      </c>
      <c r="T7" s="119" cm="1">
        <f t="array" ref="T7">_xlfn.XLOOKUP(1,
 ('Hilfstabelle-Ortsgruppen'!$B:$B=Niederrhein!$A7)*
 ('Hilfstabelle-Ortsgruppen'!$A:$A=A$2),
 'Hilfstabelle-Ortsgruppen'!$G:$G)</f>
        <v>2</v>
      </c>
      <c r="U7" s="109">
        <f>T7 / $T$31</f>
        <v>2.1276595744680851E-2</v>
      </c>
      <c r="W7" s="112">
        <f>Q7-T7</f>
        <v>1</v>
      </c>
    </row>
    <row r="8" spans="1:23" ht="18" customHeight="1">
      <c r="A8" s="93" t="s">
        <v>126</v>
      </c>
      <c r="B8" s="96">
        <f t="shared" ref="B8:B27" si="0">SUM(C8:D8)</f>
        <v>110</v>
      </c>
      <c r="C8" s="75" cm="1">
        <f t="array" ref="C8">_xlfn.XLOOKUP(1,
 ('Hilfstabelle-Ortsgruppen'!$B:$B=Niederrhein!$A8)*
 ('Hilfstabelle-Ortsgruppen'!$A:$A=A$2),
 'Hilfstabelle-Ortsgruppen'!$C:$C)</f>
        <v>110</v>
      </c>
      <c r="D8" s="8" cm="1">
        <f t="array" ref="D8">_xlfn.XLOOKUP(1,
 ('Hilfstabelle-Ortsgruppen'!$B:$B=Niederrhein!$A8)*
 ('Hilfstabelle-Ortsgruppen'!$A:$A=A$2),
 'Hilfstabelle-Ortsgruppen'!$D:$D)</f>
        <v>0</v>
      </c>
      <c r="E8" s="80">
        <f t="shared" ref="E8:E27" si="1">B8/B$34</f>
        <v>5.1234280391243593E-2</v>
      </c>
      <c r="G8" s="24">
        <f t="shared" ref="G8:G27" si="2">H$33</f>
        <v>2</v>
      </c>
      <c r="H8" s="55">
        <f t="shared" ref="H8:H27" si="3">INT(C8/H$38)</f>
        <v>2</v>
      </c>
      <c r="I8" s="65">
        <f t="shared" ref="I8:I27" si="4">SUM(G8:H8)</f>
        <v>4</v>
      </c>
      <c r="K8" s="45">
        <f t="shared" ref="K8:K27" si="5">(C8/H$38)-H8</f>
        <v>0.71541686073591038</v>
      </c>
      <c r="L8" s="18">
        <f t="shared" ref="L8:L27" si="6">IF(K8&gt;=H$39,1,0)</f>
        <v>1</v>
      </c>
      <c r="N8" s="17">
        <f t="shared" ref="N8:N27" si="7">SUM(I8,L8)</f>
        <v>5</v>
      </c>
      <c r="O8" s="46">
        <f t="shared" ref="O8:O27" si="8">N8/H$48</f>
        <v>5.9523809523809521E-2</v>
      </c>
      <c r="Q8" s="62">
        <f t="shared" ref="Q8:Q27" si="9">IF(N8&gt;=H$37,H$37,N8)</f>
        <v>5</v>
      </c>
      <c r="R8" s="46">
        <f t="shared" ref="R8:R27" si="10">Q8/H$50</f>
        <v>5.434782608695652E-2</v>
      </c>
      <c r="T8" s="120" cm="1">
        <f t="array" ref="T8">_xlfn.XLOOKUP(1,
 ('Hilfstabelle-Ortsgruppen'!$B:$B=Niederrhein!$A8)*
 ('Hilfstabelle-Ortsgruppen'!$A:$A=A$2),
 'Hilfstabelle-Ortsgruppen'!$G:$G)</f>
        <v>6</v>
      </c>
      <c r="U8" s="99">
        <f t="shared" ref="U8:U27" si="11">T8 / $T$31</f>
        <v>6.3829787234042548E-2</v>
      </c>
      <c r="W8" s="102">
        <f t="shared" ref="W8:W27" si="12">Q8-T8</f>
        <v>-1</v>
      </c>
    </row>
    <row r="9" spans="1:23" ht="18" customHeight="1">
      <c r="A9" s="93" t="s">
        <v>127</v>
      </c>
      <c r="B9" s="96">
        <f t="shared" si="0"/>
        <v>104</v>
      </c>
      <c r="C9" s="75" cm="1">
        <f t="array" ref="C9">_xlfn.XLOOKUP(1,
 ('Hilfstabelle-Ortsgruppen'!$B:$B=Niederrhein!$A9)*
 ('Hilfstabelle-Ortsgruppen'!$A:$A=A$2),
 'Hilfstabelle-Ortsgruppen'!$C:$C)</f>
        <v>69</v>
      </c>
      <c r="D9" s="8" cm="1">
        <f t="array" ref="D9">_xlfn.XLOOKUP(1,
 ('Hilfstabelle-Ortsgruppen'!$B:$B=Niederrhein!$A9)*
 ('Hilfstabelle-Ortsgruppen'!$A:$A=A$2),
 'Hilfstabelle-Ortsgruppen'!$D:$D)</f>
        <v>35</v>
      </c>
      <c r="E9" s="80">
        <f t="shared" si="1"/>
        <v>4.8439683278993943E-2</v>
      </c>
      <c r="G9" s="24">
        <f t="shared" si="2"/>
        <v>2</v>
      </c>
      <c r="H9" s="55">
        <f t="shared" si="3"/>
        <v>1</v>
      </c>
      <c r="I9" s="65">
        <f t="shared" si="4"/>
        <v>3</v>
      </c>
      <c r="K9" s="45">
        <f t="shared" si="5"/>
        <v>0.703306939916162</v>
      </c>
      <c r="L9" s="18">
        <f t="shared" si="6"/>
        <v>1</v>
      </c>
      <c r="N9" s="17">
        <f t="shared" si="7"/>
        <v>4</v>
      </c>
      <c r="O9" s="46">
        <f t="shared" si="8"/>
        <v>4.7619047619047616E-2</v>
      </c>
      <c r="Q9" s="62">
        <f t="shared" si="9"/>
        <v>4</v>
      </c>
      <c r="R9" s="46">
        <f t="shared" si="10"/>
        <v>4.3478260869565216E-2</v>
      </c>
      <c r="T9" s="120" cm="1">
        <f t="array" ref="T9">_xlfn.XLOOKUP(1,
 ('Hilfstabelle-Ortsgruppen'!$B:$B=Niederrhein!$A9)*
 ('Hilfstabelle-Ortsgruppen'!$A:$A=A$2),
 'Hilfstabelle-Ortsgruppen'!$G:$G)</f>
        <v>4</v>
      </c>
      <c r="U9" s="99">
        <f t="shared" si="11"/>
        <v>4.2553191489361701E-2</v>
      </c>
      <c r="W9" s="102">
        <f t="shared" si="12"/>
        <v>0</v>
      </c>
    </row>
    <row r="10" spans="1:23" ht="18" customHeight="1">
      <c r="A10" s="93" t="s">
        <v>128</v>
      </c>
      <c r="B10" s="96">
        <f t="shared" si="0"/>
        <v>34</v>
      </c>
      <c r="C10" s="75" cm="1">
        <f t="array" ref="C10">_xlfn.XLOOKUP(1,
 ('Hilfstabelle-Ortsgruppen'!$B:$B=Niederrhein!$A10)*
 ('Hilfstabelle-Ortsgruppen'!$A:$A=A$2),
 'Hilfstabelle-Ortsgruppen'!$C:$C)</f>
        <v>34</v>
      </c>
      <c r="D10" s="8" t="str" cm="1">
        <f t="array" ref="D10">_xlfn.XLOOKUP(1,
 ('Hilfstabelle-Ortsgruppen'!$B:$B=Niederrhein!$A10)*
 ('Hilfstabelle-Ortsgruppen'!$A:$A=A$2),
 'Hilfstabelle-Ortsgruppen'!$D:$D)</f>
        <v xml:space="preserve">
</v>
      </c>
      <c r="E10" s="80">
        <f t="shared" si="1"/>
        <v>1.5836050302748022E-2</v>
      </c>
      <c r="G10" s="24">
        <f t="shared" si="2"/>
        <v>2</v>
      </c>
      <c r="H10" s="55">
        <f t="shared" si="3"/>
        <v>0</v>
      </c>
      <c r="I10" s="65">
        <f t="shared" si="4"/>
        <v>2</v>
      </c>
      <c r="K10" s="45">
        <f t="shared" si="5"/>
        <v>0.83931066604564497</v>
      </c>
      <c r="L10" s="18">
        <f t="shared" si="6"/>
        <v>1</v>
      </c>
      <c r="N10" s="17">
        <f t="shared" si="7"/>
        <v>3</v>
      </c>
      <c r="O10" s="46">
        <f t="shared" si="8"/>
        <v>3.5714285714285712E-2</v>
      </c>
      <c r="Q10" s="62">
        <f t="shared" si="9"/>
        <v>3</v>
      </c>
      <c r="R10" s="46">
        <f t="shared" si="10"/>
        <v>3.2608695652173912E-2</v>
      </c>
      <c r="T10" s="120" cm="1">
        <f t="array" ref="T10">_xlfn.XLOOKUP(1,
 ('Hilfstabelle-Ortsgruppen'!$B:$B=Niederrhein!$A10)*
 ('Hilfstabelle-Ortsgruppen'!$A:$A=A$2),
 'Hilfstabelle-Ortsgruppen'!$G:$G)</f>
        <v>2</v>
      </c>
      <c r="U10" s="99">
        <f t="shared" si="11"/>
        <v>2.1276595744680851E-2</v>
      </c>
      <c r="W10" s="102">
        <f t="shared" si="12"/>
        <v>1</v>
      </c>
    </row>
    <row r="11" spans="1:23" ht="18" customHeight="1">
      <c r="A11" s="93" t="s">
        <v>129</v>
      </c>
      <c r="B11" s="96">
        <f t="shared" si="0"/>
        <v>54</v>
      </c>
      <c r="C11" s="75" cm="1">
        <f t="array" ref="C11">_xlfn.XLOOKUP(1,
 ('Hilfstabelle-Ortsgruppen'!$B:$B=Niederrhein!$A11)*
 ('Hilfstabelle-Ortsgruppen'!$A:$A=A$2),
 'Hilfstabelle-Ortsgruppen'!$C:$C)</f>
        <v>52</v>
      </c>
      <c r="D11" s="8" cm="1">
        <f t="array" ref="D11">_xlfn.XLOOKUP(1,
 ('Hilfstabelle-Ortsgruppen'!$B:$B=Niederrhein!$A11)*
 ('Hilfstabelle-Ortsgruppen'!$A:$A=A$2),
 'Hilfstabelle-Ortsgruppen'!$D:$D)</f>
        <v>2</v>
      </c>
      <c r="E11" s="80">
        <f t="shared" si="1"/>
        <v>2.5151374010246856E-2</v>
      </c>
      <c r="G11" s="24">
        <f t="shared" si="2"/>
        <v>2</v>
      </c>
      <c r="H11" s="55">
        <f t="shared" si="3"/>
        <v>1</v>
      </c>
      <c r="I11" s="65">
        <f t="shared" si="4"/>
        <v>3</v>
      </c>
      <c r="K11" s="45">
        <f t="shared" si="5"/>
        <v>0.28365160689333946</v>
      </c>
      <c r="L11" s="18">
        <f t="shared" si="6"/>
        <v>0</v>
      </c>
      <c r="N11" s="17">
        <f t="shared" si="7"/>
        <v>3</v>
      </c>
      <c r="O11" s="46">
        <f t="shared" si="8"/>
        <v>3.5714285714285712E-2</v>
      </c>
      <c r="Q11" s="62">
        <f t="shared" si="9"/>
        <v>3</v>
      </c>
      <c r="R11" s="46">
        <f t="shared" si="10"/>
        <v>3.2608695652173912E-2</v>
      </c>
      <c r="T11" s="120" cm="1">
        <f t="array" ref="T11">_xlfn.XLOOKUP(1,
 ('Hilfstabelle-Ortsgruppen'!$B:$B=Niederrhein!$A11)*
 ('Hilfstabelle-Ortsgruppen'!$A:$A=A$2),
 'Hilfstabelle-Ortsgruppen'!$G:$G)</f>
        <v>4</v>
      </c>
      <c r="U11" s="99">
        <f t="shared" si="11"/>
        <v>4.2553191489361701E-2</v>
      </c>
      <c r="W11" s="102">
        <f t="shared" si="12"/>
        <v>-1</v>
      </c>
    </row>
    <row r="12" spans="1:23" ht="18" customHeight="1">
      <c r="A12" s="93" t="s">
        <v>130</v>
      </c>
      <c r="B12" s="96">
        <f t="shared" si="0"/>
        <v>60</v>
      </c>
      <c r="C12" s="75" cm="1">
        <f t="array" ref="C12">_xlfn.XLOOKUP(1,
 ('Hilfstabelle-Ortsgruppen'!$B:$B=Niederrhein!$A12)*
 ('Hilfstabelle-Ortsgruppen'!$A:$A=A$2),
 'Hilfstabelle-Ortsgruppen'!$C:$C)</f>
        <v>60</v>
      </c>
      <c r="D12" s="8" cm="1">
        <f t="array" ref="D12">_xlfn.XLOOKUP(1,
 ('Hilfstabelle-Ortsgruppen'!$B:$B=Niederrhein!$A12)*
 ('Hilfstabelle-Ortsgruppen'!$A:$A=A$2),
 'Hilfstabelle-Ortsgruppen'!$D:$D)</f>
        <v>0</v>
      </c>
      <c r="E12" s="80">
        <f t="shared" si="1"/>
        <v>2.7945971122496506E-2</v>
      </c>
      <c r="G12" s="24">
        <f t="shared" si="2"/>
        <v>2</v>
      </c>
      <c r="H12" s="55">
        <f t="shared" si="3"/>
        <v>1</v>
      </c>
      <c r="I12" s="65">
        <f t="shared" si="4"/>
        <v>3</v>
      </c>
      <c r="K12" s="45">
        <f t="shared" si="5"/>
        <v>0.48113646949231481</v>
      </c>
      <c r="L12" s="18">
        <f t="shared" si="6"/>
        <v>0</v>
      </c>
      <c r="N12" s="17">
        <f t="shared" si="7"/>
        <v>3</v>
      </c>
      <c r="O12" s="46">
        <f t="shared" si="8"/>
        <v>3.5714285714285712E-2</v>
      </c>
      <c r="Q12" s="62">
        <f t="shared" si="9"/>
        <v>3</v>
      </c>
      <c r="R12" s="46">
        <f t="shared" si="10"/>
        <v>3.2608695652173912E-2</v>
      </c>
      <c r="T12" s="120" cm="1">
        <f t="array" ref="T12">_xlfn.XLOOKUP(1,
 ('Hilfstabelle-Ortsgruppen'!$B:$B=Niederrhein!$A12)*
 ('Hilfstabelle-Ortsgruppen'!$A:$A=A$2),
 'Hilfstabelle-Ortsgruppen'!$G:$G)</f>
        <v>4</v>
      </c>
      <c r="U12" s="99">
        <f t="shared" si="11"/>
        <v>4.2553191489361701E-2</v>
      </c>
      <c r="W12" s="102">
        <f t="shared" si="12"/>
        <v>-1</v>
      </c>
    </row>
    <row r="13" spans="1:23" ht="18" customHeight="1">
      <c r="A13" s="93" t="s">
        <v>131</v>
      </c>
      <c r="B13" s="96">
        <f t="shared" si="0"/>
        <v>167</v>
      </c>
      <c r="C13" s="75" cm="1">
        <f t="array" ref="C13">_xlfn.XLOOKUP(1,
 ('Hilfstabelle-Ortsgruppen'!$B:$B=Niederrhein!$A13)*
 ('Hilfstabelle-Ortsgruppen'!$A:$A=A$2),
 'Hilfstabelle-Ortsgruppen'!$C:$C)</f>
        <v>167</v>
      </c>
      <c r="D13" s="8" cm="1">
        <f t="array" ref="D13">_xlfn.XLOOKUP(1,
 ('Hilfstabelle-Ortsgruppen'!$B:$B=Niederrhein!$A13)*
 ('Hilfstabelle-Ortsgruppen'!$A:$A=A$2),
 'Hilfstabelle-Ortsgruppen'!$D:$D)</f>
        <v>0</v>
      </c>
      <c r="E13" s="80">
        <f t="shared" si="1"/>
        <v>7.7782952957615281E-2</v>
      </c>
      <c r="G13" s="24">
        <f t="shared" si="2"/>
        <v>2</v>
      </c>
      <c r="H13" s="55">
        <f t="shared" si="3"/>
        <v>4</v>
      </c>
      <c r="I13" s="65">
        <f t="shared" si="4"/>
        <v>6</v>
      </c>
      <c r="K13" s="45">
        <f t="shared" si="5"/>
        <v>0.12249650675360968</v>
      </c>
      <c r="L13" s="18">
        <f t="shared" si="6"/>
        <v>0</v>
      </c>
      <c r="N13" s="17">
        <f t="shared" si="7"/>
        <v>6</v>
      </c>
      <c r="O13" s="46">
        <f t="shared" si="8"/>
        <v>7.1428571428571425E-2</v>
      </c>
      <c r="Q13" s="62">
        <f t="shared" si="9"/>
        <v>6</v>
      </c>
      <c r="R13" s="46">
        <f t="shared" si="10"/>
        <v>6.5217391304347824E-2</v>
      </c>
      <c r="T13" s="120" cm="1">
        <f t="array" ref="T13">_xlfn.XLOOKUP(1,
 ('Hilfstabelle-Ortsgruppen'!$B:$B=Niederrhein!$A13)*
 ('Hilfstabelle-Ortsgruppen'!$A:$A=A$2),
 'Hilfstabelle-Ortsgruppen'!$G:$G)</f>
        <v>6</v>
      </c>
      <c r="U13" s="99">
        <f t="shared" si="11"/>
        <v>6.3829787234042548E-2</v>
      </c>
      <c r="W13" s="102">
        <f t="shared" si="12"/>
        <v>0</v>
      </c>
    </row>
    <row r="14" spans="1:23" ht="18" customHeight="1">
      <c r="A14" s="93" t="s">
        <v>132</v>
      </c>
      <c r="B14" s="96">
        <f t="shared" si="0"/>
        <v>232</v>
      </c>
      <c r="C14" s="75" cm="1">
        <f t="array" ref="C14">_xlfn.XLOOKUP(1,
 ('Hilfstabelle-Ortsgruppen'!$B:$B=Niederrhein!$A14)*
 ('Hilfstabelle-Ortsgruppen'!$A:$A=A$2),
 'Hilfstabelle-Ortsgruppen'!$C:$C)</f>
        <v>182</v>
      </c>
      <c r="D14" s="8" cm="1">
        <f t="array" ref="D14">_xlfn.XLOOKUP(1,
 ('Hilfstabelle-Ortsgruppen'!$B:$B=Niederrhein!$A14)*
 ('Hilfstabelle-Ortsgruppen'!$A:$A=A$2),
 'Hilfstabelle-Ortsgruppen'!$D:$D)</f>
        <v>50</v>
      </c>
      <c r="E14" s="80">
        <f t="shared" si="1"/>
        <v>0.10805775500698649</v>
      </c>
      <c r="G14" s="24">
        <f t="shared" si="2"/>
        <v>2</v>
      </c>
      <c r="H14" s="55">
        <f t="shared" si="3"/>
        <v>4</v>
      </c>
      <c r="I14" s="65">
        <f t="shared" si="4"/>
        <v>6</v>
      </c>
      <c r="K14" s="45">
        <f t="shared" si="5"/>
        <v>0.49278062412668788</v>
      </c>
      <c r="L14" s="18">
        <f t="shared" si="6"/>
        <v>1</v>
      </c>
      <c r="N14" s="17">
        <f t="shared" si="7"/>
        <v>7</v>
      </c>
      <c r="O14" s="46">
        <f t="shared" si="8"/>
        <v>8.3333333333333329E-2</v>
      </c>
      <c r="Q14" s="62">
        <f t="shared" si="9"/>
        <v>6</v>
      </c>
      <c r="R14" s="46">
        <f t="shared" si="10"/>
        <v>6.5217391304347824E-2</v>
      </c>
      <c r="T14" s="120" cm="1">
        <f t="array" ref="T14">_xlfn.XLOOKUP(1,
 ('Hilfstabelle-Ortsgruppen'!$B:$B=Niederrhein!$A14)*
 ('Hilfstabelle-Ortsgruppen'!$A:$A=A$2),
 'Hilfstabelle-Ortsgruppen'!$G:$G)</f>
        <v>6</v>
      </c>
      <c r="U14" s="99">
        <f t="shared" si="11"/>
        <v>6.3829787234042548E-2</v>
      </c>
      <c r="W14" s="102">
        <f t="shared" si="12"/>
        <v>0</v>
      </c>
    </row>
    <row r="15" spans="1:23" ht="18" customHeight="1">
      <c r="A15" s="93" t="s">
        <v>133</v>
      </c>
      <c r="B15" s="96">
        <f t="shared" si="0"/>
        <v>95</v>
      </c>
      <c r="C15" s="75" cm="1">
        <f t="array" ref="C15">_xlfn.XLOOKUP(1,
 ('Hilfstabelle-Ortsgruppen'!$B:$B=Niederrhein!$A15)*
 ('Hilfstabelle-Ortsgruppen'!$A:$A=A$2),
 'Hilfstabelle-Ortsgruppen'!$C:$C)</f>
        <v>95</v>
      </c>
      <c r="D15" s="8" cm="1">
        <f t="array" ref="D15">_xlfn.XLOOKUP(1,
 ('Hilfstabelle-Ortsgruppen'!$B:$B=Niederrhein!$A15)*
 ('Hilfstabelle-Ortsgruppen'!$A:$A=A$2),
 'Hilfstabelle-Ortsgruppen'!$D:$D)</f>
        <v>0</v>
      </c>
      <c r="E15" s="80">
        <f t="shared" si="1"/>
        <v>4.4247787610619468E-2</v>
      </c>
      <c r="G15" s="24">
        <f t="shared" si="2"/>
        <v>2</v>
      </c>
      <c r="H15" s="55">
        <f t="shared" si="3"/>
        <v>2</v>
      </c>
      <c r="I15" s="65">
        <f t="shared" si="4"/>
        <v>4</v>
      </c>
      <c r="K15" s="45">
        <f t="shared" si="5"/>
        <v>0.34513274336283173</v>
      </c>
      <c r="L15" s="18">
        <f t="shared" si="6"/>
        <v>0</v>
      </c>
      <c r="N15" s="17">
        <f t="shared" si="7"/>
        <v>4</v>
      </c>
      <c r="O15" s="46">
        <f t="shared" si="8"/>
        <v>4.7619047619047616E-2</v>
      </c>
      <c r="Q15" s="62">
        <f t="shared" si="9"/>
        <v>4</v>
      </c>
      <c r="R15" s="46">
        <f t="shared" si="10"/>
        <v>4.3478260869565216E-2</v>
      </c>
      <c r="T15" s="120" cm="1">
        <f t="array" ref="T15">_xlfn.XLOOKUP(1,
 ('Hilfstabelle-Ortsgruppen'!$B:$B=Niederrhein!$A15)*
 ('Hilfstabelle-Ortsgruppen'!$A:$A=A$2),
 'Hilfstabelle-Ortsgruppen'!$G:$G)</f>
        <v>4</v>
      </c>
      <c r="U15" s="99">
        <f t="shared" si="11"/>
        <v>4.2553191489361701E-2</v>
      </c>
      <c r="W15" s="102">
        <f t="shared" si="12"/>
        <v>0</v>
      </c>
    </row>
    <row r="16" spans="1:23" ht="18" customHeight="1">
      <c r="A16" s="93" t="s">
        <v>134</v>
      </c>
      <c r="B16" s="96">
        <f t="shared" si="0"/>
        <v>91</v>
      </c>
      <c r="C16" s="75" cm="1">
        <f t="array" ref="C16">_xlfn.XLOOKUP(1,
 ('Hilfstabelle-Ortsgruppen'!$B:$B=Niederrhein!$A16)*
 ('Hilfstabelle-Ortsgruppen'!$A:$A=A$2),
 'Hilfstabelle-Ortsgruppen'!$C:$C)</f>
        <v>91</v>
      </c>
      <c r="D16" s="8" cm="1">
        <f t="array" ref="D16">_xlfn.XLOOKUP(1,
 ('Hilfstabelle-Ortsgruppen'!$B:$B=Niederrhein!$A16)*
 ('Hilfstabelle-Ortsgruppen'!$A:$A=A$2),
 'Hilfstabelle-Ortsgruppen'!$D:$D)</f>
        <v>0</v>
      </c>
      <c r="E16" s="80">
        <f t="shared" si="1"/>
        <v>4.2384722869119699E-2</v>
      </c>
      <c r="G16" s="24">
        <f t="shared" si="2"/>
        <v>2</v>
      </c>
      <c r="H16" s="55">
        <f t="shared" si="3"/>
        <v>2</v>
      </c>
      <c r="I16" s="65">
        <f t="shared" si="4"/>
        <v>4</v>
      </c>
      <c r="K16" s="45">
        <f t="shared" si="5"/>
        <v>0.24639031206334394</v>
      </c>
      <c r="L16" s="18">
        <f t="shared" si="6"/>
        <v>0</v>
      </c>
      <c r="N16" s="17">
        <f t="shared" si="7"/>
        <v>4</v>
      </c>
      <c r="O16" s="46">
        <f t="shared" si="8"/>
        <v>4.7619047619047616E-2</v>
      </c>
      <c r="Q16" s="62">
        <f t="shared" si="9"/>
        <v>4</v>
      </c>
      <c r="R16" s="46">
        <f t="shared" si="10"/>
        <v>4.3478260869565216E-2</v>
      </c>
      <c r="T16" s="120" cm="1">
        <f t="array" ref="T16">_xlfn.XLOOKUP(1,
 ('Hilfstabelle-Ortsgruppen'!$B:$B=Niederrhein!$A16)*
 ('Hilfstabelle-Ortsgruppen'!$A:$A=A$2),
 'Hilfstabelle-Ortsgruppen'!$G:$G)</f>
        <v>4</v>
      </c>
      <c r="U16" s="99">
        <f t="shared" si="11"/>
        <v>4.2553191489361701E-2</v>
      </c>
      <c r="W16" s="102">
        <f t="shared" si="12"/>
        <v>0</v>
      </c>
    </row>
    <row r="17" spans="1:23" ht="18" customHeight="1">
      <c r="A17" s="93" t="s">
        <v>135</v>
      </c>
      <c r="B17" s="96">
        <f t="shared" si="0"/>
        <v>63</v>
      </c>
      <c r="C17" s="75" cm="1">
        <f t="array" ref="C17">_xlfn.XLOOKUP(1,
 ('Hilfstabelle-Ortsgruppen'!$B:$B=Niederrhein!$A17)*
 ('Hilfstabelle-Ortsgruppen'!$A:$A=A$2),
 'Hilfstabelle-Ortsgruppen'!$C:$C)</f>
        <v>59</v>
      </c>
      <c r="D17" s="8" cm="1">
        <f t="array" ref="D17">_xlfn.XLOOKUP(1,
 ('Hilfstabelle-Ortsgruppen'!$B:$B=Niederrhein!$A17)*
 ('Hilfstabelle-Ortsgruppen'!$A:$A=A$2),
 'Hilfstabelle-Ortsgruppen'!$D:$D)</f>
        <v>4</v>
      </c>
      <c r="E17" s="80">
        <f t="shared" si="1"/>
        <v>2.9343269678621331E-2</v>
      </c>
      <c r="G17" s="24">
        <f t="shared" si="2"/>
        <v>2</v>
      </c>
      <c r="H17" s="55">
        <f t="shared" si="3"/>
        <v>1</v>
      </c>
      <c r="I17" s="65">
        <f t="shared" si="4"/>
        <v>3</v>
      </c>
      <c r="K17" s="45">
        <f t="shared" si="5"/>
        <v>0.45645086166744275</v>
      </c>
      <c r="L17" s="18">
        <f t="shared" si="6"/>
        <v>0</v>
      </c>
      <c r="N17" s="17">
        <f t="shared" si="7"/>
        <v>3</v>
      </c>
      <c r="O17" s="46">
        <f t="shared" si="8"/>
        <v>3.5714285714285712E-2</v>
      </c>
      <c r="Q17" s="62">
        <f t="shared" si="9"/>
        <v>3</v>
      </c>
      <c r="R17" s="46">
        <f t="shared" si="10"/>
        <v>3.2608695652173912E-2</v>
      </c>
      <c r="T17" s="120" cm="1">
        <f t="array" ref="T17">_xlfn.XLOOKUP(1,
 ('Hilfstabelle-Ortsgruppen'!$B:$B=Niederrhein!$A17)*
 ('Hilfstabelle-Ortsgruppen'!$A:$A=A$2),
 'Hilfstabelle-Ortsgruppen'!$G:$G)</f>
        <v>4</v>
      </c>
      <c r="U17" s="99">
        <f t="shared" si="11"/>
        <v>4.2553191489361701E-2</v>
      </c>
      <c r="W17" s="102">
        <f t="shared" si="12"/>
        <v>-1</v>
      </c>
    </row>
    <row r="18" spans="1:23" ht="18" customHeight="1">
      <c r="A18" s="93" t="s">
        <v>136</v>
      </c>
      <c r="B18" s="96">
        <f t="shared" si="0"/>
        <v>150</v>
      </c>
      <c r="C18" s="75" cm="1">
        <f t="array" ref="C18">_xlfn.XLOOKUP(1,
 ('Hilfstabelle-Ortsgruppen'!$B:$B=Niederrhein!$A18)*
 ('Hilfstabelle-Ortsgruppen'!$A:$A=A$2),
 'Hilfstabelle-Ortsgruppen'!$C:$C)</f>
        <v>150</v>
      </c>
      <c r="D18" s="8" cm="1">
        <f t="array" ref="D18">_xlfn.XLOOKUP(1,
 ('Hilfstabelle-Ortsgruppen'!$B:$B=Niederrhein!$A18)*
 ('Hilfstabelle-Ortsgruppen'!$A:$A=A$2),
 'Hilfstabelle-Ortsgruppen'!$D:$D)</f>
        <v>0</v>
      </c>
      <c r="E18" s="80">
        <f t="shared" si="1"/>
        <v>6.9864927806241262E-2</v>
      </c>
      <c r="G18" s="24">
        <f t="shared" si="2"/>
        <v>2</v>
      </c>
      <c r="H18" s="55">
        <f t="shared" si="3"/>
        <v>3</v>
      </c>
      <c r="I18" s="65">
        <f t="shared" si="4"/>
        <v>5</v>
      </c>
      <c r="K18" s="45">
        <f t="shared" si="5"/>
        <v>0.70284117373078692</v>
      </c>
      <c r="L18" s="18">
        <f t="shared" si="6"/>
        <v>1</v>
      </c>
      <c r="N18" s="17">
        <f t="shared" si="7"/>
        <v>6</v>
      </c>
      <c r="O18" s="46">
        <f t="shared" si="8"/>
        <v>7.1428571428571425E-2</v>
      </c>
      <c r="Q18" s="62">
        <f t="shared" si="9"/>
        <v>6</v>
      </c>
      <c r="R18" s="46">
        <f t="shared" si="10"/>
        <v>6.5217391304347824E-2</v>
      </c>
      <c r="T18" s="120" cm="1">
        <f t="array" ref="T18">_xlfn.XLOOKUP(1,
 ('Hilfstabelle-Ortsgruppen'!$B:$B=Niederrhein!$A18)*
 ('Hilfstabelle-Ortsgruppen'!$A:$A=A$2),
 'Hilfstabelle-Ortsgruppen'!$G:$G)</f>
        <v>6</v>
      </c>
      <c r="U18" s="99">
        <f t="shared" si="11"/>
        <v>6.3829787234042548E-2</v>
      </c>
      <c r="W18" s="102">
        <f t="shared" si="12"/>
        <v>0</v>
      </c>
    </row>
    <row r="19" spans="1:23" ht="18" customHeight="1">
      <c r="A19" s="93" t="s">
        <v>137</v>
      </c>
      <c r="B19" s="96">
        <f t="shared" ref="B19" si="13">SUM(C19:D19)</f>
        <v>189</v>
      </c>
      <c r="C19" s="75" cm="1">
        <f t="array" ref="C19">_xlfn.XLOOKUP(1,
 ('Hilfstabelle-Ortsgruppen'!$B:$B=Niederrhein!$A19)*
 ('Hilfstabelle-Ortsgruppen'!$A:$A=A$2),
 'Hilfstabelle-Ortsgruppen'!$C:$C)</f>
        <v>180</v>
      </c>
      <c r="D19" s="8" cm="1">
        <f t="array" ref="D19">_xlfn.XLOOKUP(1,
 ('Hilfstabelle-Ortsgruppen'!$B:$B=Niederrhein!$A19)*
 ('Hilfstabelle-Ortsgruppen'!$A:$A=A$2),
 'Hilfstabelle-Ortsgruppen'!$D:$D)</f>
        <v>9</v>
      </c>
      <c r="E19" s="80">
        <f t="shared" ref="E19" si="14">B19/B$34</f>
        <v>8.8029809035863993E-2</v>
      </c>
      <c r="G19" s="24">
        <f t="shared" ref="G19" si="15">H$33</f>
        <v>2</v>
      </c>
      <c r="H19" s="55">
        <f t="shared" ref="H19" si="16">INT(C19/H$38)</f>
        <v>4</v>
      </c>
      <c r="I19" s="65">
        <f t="shared" ref="I19" si="17">SUM(G19:H19)</f>
        <v>6</v>
      </c>
      <c r="K19" s="45">
        <f t="shared" ref="K19" si="18">(C19/H$38)-H19</f>
        <v>0.44340940847694466</v>
      </c>
      <c r="L19" s="18">
        <f t="shared" ref="L19" si="19">IF(K19&gt;=H$39,1,0)</f>
        <v>0</v>
      </c>
      <c r="N19" s="17">
        <f t="shared" ref="N19" si="20">SUM(I19,L19)</f>
        <v>6</v>
      </c>
      <c r="O19" s="46">
        <f t="shared" ref="O19" si="21">N19/H$48</f>
        <v>7.1428571428571425E-2</v>
      </c>
      <c r="Q19" s="62">
        <f t="shared" ref="Q19" si="22">IF(N19&gt;=H$37,H$37,N19)</f>
        <v>6</v>
      </c>
      <c r="R19" s="46">
        <f t="shared" ref="R19" si="23">Q19/H$50</f>
        <v>6.5217391304347824E-2</v>
      </c>
      <c r="T19" s="120" cm="1">
        <f t="array" ref="T19">_xlfn.XLOOKUP(1,
 ('Hilfstabelle-Ortsgruppen'!$B:$B=Niederrhein!$A19)*
 ('Hilfstabelle-Ortsgruppen'!$A:$A=A$2),
 'Hilfstabelle-Ortsgruppen'!$G:$G)</f>
        <v>6</v>
      </c>
      <c r="U19" s="99">
        <f t="shared" si="11"/>
        <v>6.3829787234042548E-2</v>
      </c>
      <c r="W19" s="102">
        <f t="shared" si="12"/>
        <v>0</v>
      </c>
    </row>
    <row r="20" spans="1:23" ht="18" customHeight="1">
      <c r="A20" s="93" t="s">
        <v>138</v>
      </c>
      <c r="B20" s="96">
        <f t="shared" si="0"/>
        <v>71</v>
      </c>
      <c r="C20" s="75" cm="1">
        <f t="array" ref="C20">_xlfn.XLOOKUP(1,
 ('Hilfstabelle-Ortsgruppen'!$B:$B=Niederrhein!$A20)*
 ('Hilfstabelle-Ortsgruppen'!$A:$A=A$2),
 'Hilfstabelle-Ortsgruppen'!$C:$C)</f>
        <v>71</v>
      </c>
      <c r="D20" s="8" cm="1">
        <f t="array" ref="D20">_xlfn.XLOOKUP(1,
 ('Hilfstabelle-Ortsgruppen'!$B:$B=Niederrhein!$A20)*
 ('Hilfstabelle-Ortsgruppen'!$A:$A=A$2),
 'Hilfstabelle-Ortsgruppen'!$D:$D)</f>
        <v>0</v>
      </c>
      <c r="E20" s="80">
        <f t="shared" si="1"/>
        <v>3.3069399161620869E-2</v>
      </c>
      <c r="G20" s="24">
        <f t="shared" si="2"/>
        <v>2</v>
      </c>
      <c r="H20" s="55">
        <f t="shared" si="3"/>
        <v>1</v>
      </c>
      <c r="I20" s="65">
        <f t="shared" si="4"/>
        <v>3</v>
      </c>
      <c r="K20" s="45">
        <f t="shared" si="5"/>
        <v>0.75267815556590567</v>
      </c>
      <c r="L20" s="18">
        <f t="shared" si="6"/>
        <v>1</v>
      </c>
      <c r="N20" s="17">
        <f t="shared" si="7"/>
        <v>4</v>
      </c>
      <c r="O20" s="46">
        <f t="shared" si="8"/>
        <v>4.7619047619047616E-2</v>
      </c>
      <c r="Q20" s="62">
        <f t="shared" si="9"/>
        <v>4</v>
      </c>
      <c r="R20" s="46">
        <f t="shared" si="10"/>
        <v>4.3478260869565216E-2</v>
      </c>
      <c r="T20" s="120" cm="1">
        <f t="array" ref="T20">_xlfn.XLOOKUP(1,
 ('Hilfstabelle-Ortsgruppen'!$B:$B=Niederrhein!$A20)*
 ('Hilfstabelle-Ortsgruppen'!$A:$A=A$2),
 'Hilfstabelle-Ortsgruppen'!$G:$G)</f>
        <v>4</v>
      </c>
      <c r="U20" s="99">
        <f t="shared" si="11"/>
        <v>4.2553191489361701E-2</v>
      </c>
      <c r="W20" s="102">
        <f t="shared" si="12"/>
        <v>0</v>
      </c>
    </row>
    <row r="21" spans="1:23" ht="18" customHeight="1">
      <c r="A21" s="93" t="s">
        <v>139</v>
      </c>
      <c r="B21" s="96">
        <f t="shared" si="0"/>
        <v>75</v>
      </c>
      <c r="C21" s="75" cm="1">
        <f t="array" ref="C21">_xlfn.XLOOKUP(1,
 ('Hilfstabelle-Ortsgruppen'!$B:$B=Niederrhein!$A21)*
 ('Hilfstabelle-Ortsgruppen'!$A:$A=A$2),
 'Hilfstabelle-Ortsgruppen'!$C:$C)</f>
        <v>69</v>
      </c>
      <c r="D21" s="8" cm="1">
        <f t="array" ref="D21">_xlfn.XLOOKUP(1,
 ('Hilfstabelle-Ortsgruppen'!$B:$B=Niederrhein!$A21)*
 ('Hilfstabelle-Ortsgruppen'!$A:$A=A$2),
 'Hilfstabelle-Ortsgruppen'!$D:$D)</f>
        <v>6</v>
      </c>
      <c r="E21" s="80">
        <f t="shared" si="1"/>
        <v>3.4932463903120631E-2</v>
      </c>
      <c r="G21" s="24">
        <f t="shared" si="2"/>
        <v>2</v>
      </c>
      <c r="H21" s="55">
        <f t="shared" si="3"/>
        <v>1</v>
      </c>
      <c r="I21" s="65">
        <f t="shared" si="4"/>
        <v>3</v>
      </c>
      <c r="K21" s="45">
        <f t="shared" si="5"/>
        <v>0.703306939916162</v>
      </c>
      <c r="L21" s="18">
        <f t="shared" si="6"/>
        <v>1</v>
      </c>
      <c r="N21" s="17">
        <f t="shared" si="7"/>
        <v>4</v>
      </c>
      <c r="O21" s="46">
        <f t="shared" si="8"/>
        <v>4.7619047619047616E-2</v>
      </c>
      <c r="Q21" s="62">
        <f t="shared" si="9"/>
        <v>4</v>
      </c>
      <c r="R21" s="46">
        <f t="shared" si="10"/>
        <v>4.3478260869565216E-2</v>
      </c>
      <c r="T21" s="120" cm="1">
        <f t="array" ref="T21">_xlfn.XLOOKUP(1,
 ('Hilfstabelle-Ortsgruppen'!$B:$B=Niederrhein!$A21)*
 ('Hilfstabelle-Ortsgruppen'!$A:$A=A$2),
 'Hilfstabelle-Ortsgruppen'!$G:$G)</f>
        <v>4</v>
      </c>
      <c r="U21" s="99">
        <f t="shared" si="11"/>
        <v>4.2553191489361701E-2</v>
      </c>
      <c r="W21" s="102">
        <f t="shared" si="12"/>
        <v>0</v>
      </c>
    </row>
    <row r="22" spans="1:23" ht="18" customHeight="1">
      <c r="A22" s="93" t="s">
        <v>140</v>
      </c>
      <c r="B22" s="96">
        <f t="shared" si="0"/>
        <v>43</v>
      </c>
      <c r="C22" s="75" cm="1">
        <f t="array" ref="C22">_xlfn.XLOOKUP(1,
 ('Hilfstabelle-Ortsgruppen'!$B:$B=Niederrhein!$A22)*
 ('Hilfstabelle-Ortsgruppen'!$A:$A=A$2),
 'Hilfstabelle-Ortsgruppen'!$C:$C)</f>
        <v>43</v>
      </c>
      <c r="D22" s="8" cm="1">
        <f t="array" ref="D22">_xlfn.XLOOKUP(1,
 ('Hilfstabelle-Ortsgruppen'!$B:$B=Niederrhein!$A22)*
 ('Hilfstabelle-Ortsgruppen'!$A:$A=A$2),
 'Hilfstabelle-Ortsgruppen'!$D:$D)</f>
        <v>0</v>
      </c>
      <c r="E22" s="80">
        <f t="shared" si="1"/>
        <v>2.0027945971122497E-2</v>
      </c>
      <c r="G22" s="24">
        <f t="shared" si="2"/>
        <v>2</v>
      </c>
      <c r="H22" s="55">
        <f t="shared" si="3"/>
        <v>1</v>
      </c>
      <c r="I22" s="65">
        <f t="shared" si="4"/>
        <v>3</v>
      </c>
      <c r="K22" s="45">
        <f t="shared" si="5"/>
        <v>6.148113646949227E-2</v>
      </c>
      <c r="L22" s="18">
        <f t="shared" si="6"/>
        <v>0</v>
      </c>
      <c r="N22" s="17">
        <f t="shared" si="7"/>
        <v>3</v>
      </c>
      <c r="O22" s="46">
        <f t="shared" si="8"/>
        <v>3.5714285714285712E-2</v>
      </c>
      <c r="Q22" s="62">
        <f t="shared" si="9"/>
        <v>3</v>
      </c>
      <c r="R22" s="46">
        <f t="shared" si="10"/>
        <v>3.2608695652173912E-2</v>
      </c>
      <c r="T22" s="120" cm="1">
        <f t="array" ref="T22">_xlfn.XLOOKUP(1,
 ('Hilfstabelle-Ortsgruppen'!$B:$B=Niederrhein!$A22)*
 ('Hilfstabelle-Ortsgruppen'!$A:$A=A$2),
 'Hilfstabelle-Ortsgruppen'!$G:$G)</f>
        <v>2</v>
      </c>
      <c r="U22" s="99">
        <f t="shared" si="11"/>
        <v>2.1276595744680851E-2</v>
      </c>
      <c r="W22" s="102">
        <f t="shared" si="12"/>
        <v>1</v>
      </c>
    </row>
    <row r="23" spans="1:23" ht="18" customHeight="1">
      <c r="A23" s="93" t="s">
        <v>141</v>
      </c>
      <c r="B23" s="96">
        <f t="shared" si="0"/>
        <v>97</v>
      </c>
      <c r="C23" s="75" cm="1">
        <f t="array" ref="C23">_xlfn.XLOOKUP(1,
 ('Hilfstabelle-Ortsgruppen'!$B:$B=Niederrhein!$A23)*
 ('Hilfstabelle-Ortsgruppen'!$A:$A=A$2),
 'Hilfstabelle-Ortsgruppen'!$C:$C)</f>
        <v>97</v>
      </c>
      <c r="D23" s="8" cm="1">
        <f t="array" ref="D23">_xlfn.XLOOKUP(1,
 ('Hilfstabelle-Ortsgruppen'!$B:$B=Niederrhein!$A23)*
 ('Hilfstabelle-Ortsgruppen'!$A:$A=A$2),
 'Hilfstabelle-Ortsgruppen'!$D:$D)</f>
        <v>0</v>
      </c>
      <c r="E23" s="80">
        <f t="shared" si="1"/>
        <v>4.5179319981369349E-2</v>
      </c>
      <c r="G23" s="24">
        <f t="shared" si="2"/>
        <v>2</v>
      </c>
      <c r="H23" s="55">
        <f t="shared" si="3"/>
        <v>2</v>
      </c>
      <c r="I23" s="65">
        <f t="shared" si="4"/>
        <v>4</v>
      </c>
      <c r="K23" s="45">
        <f t="shared" si="5"/>
        <v>0.3945039590125754</v>
      </c>
      <c r="L23" s="18">
        <f t="shared" si="6"/>
        <v>0</v>
      </c>
      <c r="N23" s="17">
        <f t="shared" si="7"/>
        <v>4</v>
      </c>
      <c r="O23" s="46">
        <f t="shared" si="8"/>
        <v>4.7619047619047616E-2</v>
      </c>
      <c r="Q23" s="62">
        <f t="shared" si="9"/>
        <v>4</v>
      </c>
      <c r="R23" s="46">
        <f t="shared" si="10"/>
        <v>4.3478260869565216E-2</v>
      </c>
      <c r="T23" s="120" cm="1">
        <f t="array" ref="T23">_xlfn.XLOOKUP(1,
 ('Hilfstabelle-Ortsgruppen'!$B:$B=Niederrhein!$A23)*
 ('Hilfstabelle-Ortsgruppen'!$A:$A=A$2),
 'Hilfstabelle-Ortsgruppen'!$G:$G)</f>
        <v>4</v>
      </c>
      <c r="U23" s="99">
        <f t="shared" si="11"/>
        <v>4.2553191489361701E-2</v>
      </c>
      <c r="W23" s="102">
        <f t="shared" si="12"/>
        <v>0</v>
      </c>
    </row>
    <row r="24" spans="1:23" ht="18" customHeight="1">
      <c r="A24" s="93" t="s">
        <v>142</v>
      </c>
      <c r="B24" s="96">
        <f t="shared" si="0"/>
        <v>145</v>
      </c>
      <c r="C24" s="75" cm="1">
        <f t="array" ref="C24">_xlfn.XLOOKUP(1,
 ('Hilfstabelle-Ortsgruppen'!$B:$B=Niederrhein!$A24)*
 ('Hilfstabelle-Ortsgruppen'!$A:$A=A$2),
 'Hilfstabelle-Ortsgruppen'!$C:$C)</f>
        <v>119</v>
      </c>
      <c r="D24" s="8" cm="1">
        <f t="array" ref="D24">_xlfn.XLOOKUP(1,
 ('Hilfstabelle-Ortsgruppen'!$B:$B=Niederrhein!$A24)*
 ('Hilfstabelle-Ortsgruppen'!$A:$A=A$2),
 'Hilfstabelle-Ortsgruppen'!$D:$D)</f>
        <v>26</v>
      </c>
      <c r="E24" s="80">
        <f t="shared" si="1"/>
        <v>6.7536096879366556E-2</v>
      </c>
      <c r="G24" s="24">
        <f t="shared" si="2"/>
        <v>2</v>
      </c>
      <c r="H24" s="55">
        <f t="shared" si="3"/>
        <v>2</v>
      </c>
      <c r="I24" s="65">
        <f t="shared" si="4"/>
        <v>4</v>
      </c>
      <c r="K24" s="45">
        <f t="shared" si="5"/>
        <v>0.93758733115975756</v>
      </c>
      <c r="L24" s="18">
        <f t="shared" si="6"/>
        <v>1</v>
      </c>
      <c r="N24" s="17">
        <f t="shared" si="7"/>
        <v>5</v>
      </c>
      <c r="O24" s="46">
        <f t="shared" si="8"/>
        <v>5.9523809523809521E-2</v>
      </c>
      <c r="Q24" s="62">
        <f t="shared" si="9"/>
        <v>5</v>
      </c>
      <c r="R24" s="46">
        <f t="shared" si="10"/>
        <v>5.434782608695652E-2</v>
      </c>
      <c r="T24" s="120" cm="1">
        <f t="array" ref="T24">_xlfn.XLOOKUP(1,
 ('Hilfstabelle-Ortsgruppen'!$B:$B=Niederrhein!$A24)*
 ('Hilfstabelle-Ortsgruppen'!$A:$A=A$2),
 'Hilfstabelle-Ortsgruppen'!$G:$G)</f>
        <v>6</v>
      </c>
      <c r="U24" s="99">
        <f t="shared" si="11"/>
        <v>6.3829787234042548E-2</v>
      </c>
      <c r="W24" s="102">
        <f t="shared" si="12"/>
        <v>-1</v>
      </c>
    </row>
    <row r="25" spans="1:23" ht="18" customHeight="1">
      <c r="A25" s="93" t="s">
        <v>143</v>
      </c>
      <c r="B25" s="96">
        <f t="shared" si="0"/>
        <v>107</v>
      </c>
      <c r="C25" s="75" cm="1">
        <f t="array" ref="C25">_xlfn.XLOOKUP(1,
 ('Hilfstabelle-Ortsgruppen'!$B:$B=Niederrhein!$A25)*
 ('Hilfstabelle-Ortsgruppen'!$A:$A=A$2),
 'Hilfstabelle-Ortsgruppen'!$C:$C)</f>
        <v>81</v>
      </c>
      <c r="D25" s="8" cm="1">
        <f t="array" ref="D25">_xlfn.XLOOKUP(1,
 ('Hilfstabelle-Ortsgruppen'!$B:$B=Niederrhein!$A25)*
 ('Hilfstabelle-Ortsgruppen'!$A:$A=A$2),
 'Hilfstabelle-Ortsgruppen'!$D:$D)</f>
        <v>26</v>
      </c>
      <c r="E25" s="80">
        <f t="shared" si="1"/>
        <v>4.9836981835118768E-2</v>
      </c>
      <c r="G25" s="24">
        <f t="shared" si="2"/>
        <v>2</v>
      </c>
      <c r="H25" s="55">
        <f t="shared" si="3"/>
        <v>1</v>
      </c>
      <c r="I25" s="65">
        <f t="shared" si="4"/>
        <v>3</v>
      </c>
      <c r="K25" s="45">
        <f t="shared" si="5"/>
        <v>0.99953423381462492</v>
      </c>
      <c r="L25" s="18">
        <f t="shared" si="6"/>
        <v>1</v>
      </c>
      <c r="N25" s="17">
        <f t="shared" si="7"/>
        <v>4</v>
      </c>
      <c r="O25" s="46">
        <f t="shared" si="8"/>
        <v>4.7619047619047616E-2</v>
      </c>
      <c r="Q25" s="62">
        <f t="shared" si="9"/>
        <v>4</v>
      </c>
      <c r="R25" s="46">
        <f t="shared" si="10"/>
        <v>4.3478260869565216E-2</v>
      </c>
      <c r="T25" s="120" cm="1">
        <f t="array" ref="T25">_xlfn.XLOOKUP(1,
 ('Hilfstabelle-Ortsgruppen'!$B:$B=Niederrhein!$A25)*
 ('Hilfstabelle-Ortsgruppen'!$A:$A=A$2),
 'Hilfstabelle-Ortsgruppen'!$G:$G)</f>
        <v>4</v>
      </c>
      <c r="U25" s="99">
        <f t="shared" si="11"/>
        <v>4.2553191489361701E-2</v>
      </c>
      <c r="W25" s="102">
        <f t="shared" si="12"/>
        <v>0</v>
      </c>
    </row>
    <row r="26" spans="1:23" ht="18" customHeight="1">
      <c r="A26" s="93" t="s">
        <v>144</v>
      </c>
      <c r="B26" s="96">
        <f t="shared" si="0"/>
        <v>213</v>
      </c>
      <c r="C26" s="75" cm="1">
        <f t="array" ref="C26">_xlfn.XLOOKUP(1,
 ('Hilfstabelle-Ortsgruppen'!$B:$B=Niederrhein!$A26)*
 ('Hilfstabelle-Ortsgruppen'!$A:$A=A$2),
 'Hilfstabelle-Ortsgruppen'!$C:$C)</f>
        <v>213</v>
      </c>
      <c r="D26" s="8" cm="1">
        <f t="array" ref="D26">_xlfn.XLOOKUP(1,
 ('Hilfstabelle-Ortsgruppen'!$B:$B=Niederrhein!$A26)*
 ('Hilfstabelle-Ortsgruppen'!$A:$A=A$2),
 'Hilfstabelle-Ortsgruppen'!$D:$D)</f>
        <v>0</v>
      </c>
      <c r="E26" s="80">
        <f t="shared" si="1"/>
        <v>9.9208197484862592E-2</v>
      </c>
      <c r="G26" s="24">
        <f t="shared" si="2"/>
        <v>2</v>
      </c>
      <c r="H26" s="55">
        <f t="shared" si="3"/>
        <v>5</v>
      </c>
      <c r="I26" s="65">
        <f t="shared" si="4"/>
        <v>7</v>
      </c>
      <c r="K26" s="45">
        <f t="shared" si="5"/>
        <v>0.25803446669771724</v>
      </c>
      <c r="L26" s="18">
        <f t="shared" si="6"/>
        <v>0</v>
      </c>
      <c r="N26" s="17">
        <f t="shared" si="7"/>
        <v>7</v>
      </c>
      <c r="O26" s="46">
        <f t="shared" si="8"/>
        <v>8.3333333333333329E-2</v>
      </c>
      <c r="Q26" s="62">
        <f t="shared" si="9"/>
        <v>6</v>
      </c>
      <c r="R26" s="46">
        <f t="shared" si="10"/>
        <v>6.5217391304347824E-2</v>
      </c>
      <c r="T26" s="120" cm="1">
        <f t="array" ref="T26">_xlfn.XLOOKUP(1,
 ('Hilfstabelle-Ortsgruppen'!$B:$B=Niederrhein!$A26)*
 ('Hilfstabelle-Ortsgruppen'!$A:$A=A$2),
 'Hilfstabelle-Ortsgruppen'!$G:$G)</f>
        <v>6</v>
      </c>
      <c r="U26" s="99">
        <f t="shared" si="11"/>
        <v>6.3829787234042548E-2</v>
      </c>
      <c r="W26" s="102">
        <f t="shared" si="12"/>
        <v>0</v>
      </c>
    </row>
    <row r="27" spans="1:23" ht="18" customHeight="1">
      <c r="A27" s="94" t="s">
        <v>145</v>
      </c>
      <c r="B27" s="97">
        <f t="shared" si="0"/>
        <v>193</v>
      </c>
      <c r="C27" s="82" cm="1">
        <f t="array" ref="C27">_xlfn.XLOOKUP(1,
 ('Hilfstabelle-Ortsgruppen'!$B:$B=Niederrhein!$A27)*
 ('Hilfstabelle-Ortsgruppen'!$A:$A=A$2),
 'Hilfstabelle-Ortsgruppen'!$C:$C)</f>
        <v>184</v>
      </c>
      <c r="D27" s="9" cm="1">
        <f t="array" ref="D27">_xlfn.XLOOKUP(1,
 ('Hilfstabelle-Ortsgruppen'!$B:$B=Niederrhein!$A27)*
 ('Hilfstabelle-Ortsgruppen'!$A:$A=A$2),
 'Hilfstabelle-Ortsgruppen'!$D:$D)</f>
        <v>9</v>
      </c>
      <c r="E27" s="81">
        <f t="shared" si="1"/>
        <v>8.9892873777363769E-2</v>
      </c>
      <c r="G27" s="28">
        <f t="shared" si="2"/>
        <v>2</v>
      </c>
      <c r="H27" s="56">
        <f t="shared" si="3"/>
        <v>4</v>
      </c>
      <c r="I27" s="66">
        <f t="shared" si="4"/>
        <v>6</v>
      </c>
      <c r="K27" s="60">
        <f t="shared" si="5"/>
        <v>0.542151839776432</v>
      </c>
      <c r="L27" s="20">
        <f t="shared" si="6"/>
        <v>1</v>
      </c>
      <c r="N27" s="19">
        <f t="shared" si="7"/>
        <v>7</v>
      </c>
      <c r="O27" s="49">
        <f t="shared" si="8"/>
        <v>8.3333333333333329E-2</v>
      </c>
      <c r="Q27" s="63">
        <f t="shared" si="9"/>
        <v>6</v>
      </c>
      <c r="R27" s="49">
        <f t="shared" si="10"/>
        <v>6.5217391304347824E-2</v>
      </c>
      <c r="T27" s="121" cm="1">
        <f t="array" ref="T27">_xlfn.XLOOKUP(1,
 ('Hilfstabelle-Ortsgruppen'!$B:$B=Niederrhein!$A27)*
 ('Hilfstabelle-Ortsgruppen'!$A:$A=A$2),
 'Hilfstabelle-Ortsgruppen'!$G:$G)</f>
        <v>6</v>
      </c>
      <c r="U27" s="100">
        <f t="shared" si="11"/>
        <v>6.3829787234042548E-2</v>
      </c>
      <c r="W27" s="117">
        <f t="shared" si="12"/>
        <v>0</v>
      </c>
    </row>
    <row r="28" spans="1:23" ht="5.25" customHeight="1"/>
    <row r="29" spans="1:23" ht="5.25" customHeight="1"/>
    <row r="30" spans="1:23" ht="5.25" customHeight="1"/>
    <row r="31" spans="1:23" ht="18" customHeight="1">
      <c r="A31" s="10" t="s">
        <v>28</v>
      </c>
      <c r="B31" s="11"/>
      <c r="C31" s="11"/>
      <c r="D31" s="11"/>
      <c r="G31" s="23" t="s">
        <v>29</v>
      </c>
      <c r="K31" s="52"/>
      <c r="N31" s="122">
        <f>SUM(N7:N27)</f>
        <v>95</v>
      </c>
      <c r="Q31" s="122">
        <f>SUM(Q7:Q27)</f>
        <v>92</v>
      </c>
      <c r="T31" s="122">
        <f>SUM(T7:T27)</f>
        <v>94</v>
      </c>
      <c r="W31" s="122">
        <f>Q31-T31</f>
        <v>-2</v>
      </c>
    </row>
    <row r="32" spans="1:23" ht="8.25" customHeight="1">
      <c r="A32" s="11"/>
      <c r="B32" s="11"/>
      <c r="C32" s="11"/>
      <c r="D32" s="11"/>
    </row>
    <row r="33" spans="1:8" ht="30" customHeight="1">
      <c r="A33" s="12" t="s">
        <v>69</v>
      </c>
      <c r="B33" s="13">
        <f>ROWS(A7:A27)</f>
        <v>21</v>
      </c>
      <c r="C33" s="14"/>
      <c r="D33" s="14"/>
      <c r="G33" s="29" t="s">
        <v>70</v>
      </c>
      <c r="H33" s="30">
        <f>Hilfstabelle!B2</f>
        <v>2</v>
      </c>
    </row>
    <row r="34" spans="1:8" ht="30" customHeight="1">
      <c r="A34" s="15" t="s">
        <v>32</v>
      </c>
      <c r="B34" s="16">
        <f>SUM(C7:C27)</f>
        <v>2147</v>
      </c>
      <c r="C34" s="14"/>
      <c r="D34" s="14"/>
      <c r="G34" s="31" t="s">
        <v>33</v>
      </c>
      <c r="H34" s="83">
        <f>IF(B33&gt;= Hilfstabelle!A10, Hilfstabelle!C10, IF(B33 &gt;= Hilfstabelle!A9, Hilfstabelle!C9, IF(B33 &gt;= Hilfstabelle!A8, Hilfstabelle!C8, IF(B33 &gt;= Hilfstabelle!A7, Hilfstabelle!C7, Hilfstabelle!C6))))</f>
        <v>95</v>
      </c>
    </row>
    <row r="35" spans="1:8" ht="30" customHeight="1">
      <c r="G35" s="31" t="s">
        <v>34</v>
      </c>
      <c r="H35" s="32">
        <f>B33*H33</f>
        <v>42</v>
      </c>
    </row>
    <row r="36" spans="1:8" ht="30" customHeight="1">
      <c r="G36" s="31" t="s">
        <v>35</v>
      </c>
      <c r="H36" s="32">
        <f>H34-H35</f>
        <v>53</v>
      </c>
    </row>
    <row r="37" spans="1:8" ht="30" customHeight="1">
      <c r="G37" s="33" t="s">
        <v>36</v>
      </c>
      <c r="H37" s="32">
        <f>Hilfstabelle!B3</f>
        <v>6</v>
      </c>
    </row>
    <row r="38" spans="1:8" ht="30" customHeight="1">
      <c r="G38" s="34" t="s">
        <v>37</v>
      </c>
      <c r="H38" s="35">
        <f>B$34 / H$36</f>
        <v>40.509433962264154</v>
      </c>
    </row>
    <row r="39" spans="1:8" ht="30" customHeight="1">
      <c r="G39" s="36" t="s">
        <v>38</v>
      </c>
      <c r="H39" s="37">
        <f>SMALL(K7:K27, COUNT(K7:K27)-H$47+1)</f>
        <v>0.49278062412668788</v>
      </c>
    </row>
    <row r="40" spans="1:8" ht="5.25" customHeight="1">
      <c r="G40" s="39"/>
      <c r="H40" s="40"/>
    </row>
    <row r="41" spans="1:8" ht="5.25" customHeight="1">
      <c r="G41" s="39"/>
      <c r="H41" s="40"/>
    </row>
    <row r="42" spans="1:8" ht="5.25" customHeight="1">
      <c r="G42" s="11"/>
      <c r="H42" s="11"/>
    </row>
    <row r="43" spans="1:8" ht="18" customHeight="1">
      <c r="G43" s="38" t="s">
        <v>39</v>
      </c>
      <c r="H43" s="11"/>
    </row>
    <row r="44" spans="1:8" ht="8.25" customHeight="1">
      <c r="G44" s="38"/>
      <c r="H44" s="11"/>
    </row>
    <row r="45" spans="1:8" ht="30" customHeight="1">
      <c r="G45" s="41" t="s">
        <v>40</v>
      </c>
      <c r="H45" s="42">
        <f>B33*H33</f>
        <v>42</v>
      </c>
    </row>
    <row r="46" spans="1:8" ht="30" customHeight="1">
      <c r="G46" s="31" t="s">
        <v>41</v>
      </c>
      <c r="H46" s="32">
        <f>SUM(H7:H27)</f>
        <v>42</v>
      </c>
    </row>
    <row r="47" spans="1:8" ht="30" customHeight="1">
      <c r="G47" s="31" t="s">
        <v>42</v>
      </c>
      <c r="H47" s="32">
        <f>SUM(K7:K27)</f>
        <v>10.999999999999996</v>
      </c>
    </row>
    <row r="48" spans="1:8" ht="45" customHeight="1">
      <c r="G48" s="31" t="s">
        <v>43</v>
      </c>
      <c r="H48" s="32">
        <f>SUM(I7:I27)</f>
        <v>84</v>
      </c>
    </row>
    <row r="49" spans="7:8" ht="45" customHeight="1">
      <c r="G49" s="31" t="s">
        <v>44</v>
      </c>
      <c r="H49" s="32">
        <f>SUM(N7:N27)</f>
        <v>95</v>
      </c>
    </row>
    <row r="50" spans="7:8" ht="45" customHeight="1">
      <c r="G50" s="31" t="s">
        <v>45</v>
      </c>
      <c r="H50" s="32">
        <f>SUM(Q7:Q27)</f>
        <v>92</v>
      </c>
    </row>
    <row r="51" spans="7:8" ht="30" customHeight="1">
      <c r="G51" s="43" t="s">
        <v>46</v>
      </c>
      <c r="H51" s="44">
        <f>H34-H50</f>
        <v>3</v>
      </c>
    </row>
  </sheetData>
  <sheetProtection sheet="1" objects="1" scenarios="1"/>
  <conditionalFormatting sqref="Q7:Q27">
    <cfRule type="cellIs" dxfId="45" priority="4" operator="equal">
      <formula>$H$37</formula>
    </cfRule>
  </conditionalFormatting>
  <conditionalFormatting sqref="H36 H38">
    <cfRule type="cellIs" dxfId="44" priority="3" operator="lessThan">
      <formula>0</formula>
    </cfRule>
  </conditionalFormatting>
  <conditionalFormatting sqref="W7:W27">
    <cfRule type="cellIs" dxfId="43" priority="1" operator="lessThan">
      <formula>0</formula>
    </cfRule>
  </conditionalFormatting>
  <conditionalFormatting sqref="W7:W27">
    <cfRule type="cellIs" dxfId="42" priority="2" operator="greaterThan">
      <formula>0</formula>
    </cfRule>
  </conditionalFormatting>
  <printOptions horizontalCentered="1" verticalCentered="1"/>
  <pageMargins left="0.25" right="0.25" top="0.75" bottom="0.75" header="0.3" footer="0.3"/>
  <pageSetup paperSize="8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9B66A-2855-4F38-A502-09FFBA8CB4DA}">
  <sheetPr>
    <pageSetUpPr fitToPage="1"/>
  </sheetPr>
  <dimension ref="A2:W40"/>
  <sheetViews>
    <sheetView workbookViewId="0">
      <selection activeCell="A8" sqref="A8:XFD8"/>
    </sheetView>
  </sheetViews>
  <sheetFormatPr defaultColWidth="9.140625" defaultRowHeight="15"/>
  <cols>
    <col min="1" max="1" width="30.7109375" style="5" customWidth="1"/>
    <col min="2" max="2" width="12.7109375" style="5" customWidth="1"/>
    <col min="3" max="3" width="25.7109375" style="5" customWidth="1"/>
    <col min="4" max="4" width="16.7109375" style="5" customWidth="1"/>
    <col min="5" max="5" width="20.7109375" style="5" customWidth="1"/>
    <col min="6" max="6" width="5.7109375" style="5" customWidth="1"/>
    <col min="7" max="9" width="20.7109375" style="5" customWidth="1"/>
    <col min="10" max="10" width="5.7109375" style="5" customWidth="1"/>
    <col min="11" max="12" width="20.7109375" style="5" customWidth="1"/>
    <col min="13" max="13" width="5.7109375" style="5" customWidth="1"/>
    <col min="14" max="15" width="20.7109375" style="5" customWidth="1"/>
    <col min="16" max="16" width="5.7109375" style="5" customWidth="1"/>
    <col min="17" max="18" width="20.7109375" style="5" customWidth="1"/>
    <col min="19" max="19" width="10.7109375" style="5" customWidth="1"/>
    <col min="20" max="21" width="20.7109375" style="5" customWidth="1"/>
    <col min="22" max="22" width="5.7109375" style="5" customWidth="1"/>
    <col min="23" max="23" width="20.7109375" style="5" customWidth="1"/>
    <col min="24" max="16384" width="9.140625" style="5"/>
  </cols>
  <sheetData>
    <row r="2" spans="1:23" ht="21">
      <c r="A2" s="4" t="s">
        <v>24</v>
      </c>
      <c r="B2" s="4"/>
    </row>
    <row r="3" spans="1:23" ht="21">
      <c r="A3" s="4"/>
    </row>
    <row r="4" spans="1:23" s="7" customFormat="1" ht="18" customHeight="1">
      <c r="A4" s="6" t="s">
        <v>1</v>
      </c>
      <c r="G4" s="6" t="s">
        <v>2</v>
      </c>
    </row>
    <row r="5" spans="1:23" ht="8.25" customHeight="1"/>
    <row r="6" spans="1:23" s="11" customFormat="1" ht="30" customHeight="1">
      <c r="A6" s="85" t="s">
        <v>47</v>
      </c>
      <c r="B6" s="71" t="s">
        <v>1</v>
      </c>
      <c r="C6" s="72" t="s">
        <v>4</v>
      </c>
      <c r="D6" s="72" t="s">
        <v>5</v>
      </c>
      <c r="E6" s="73" t="s">
        <v>48</v>
      </c>
      <c r="G6" s="50" t="s">
        <v>7</v>
      </c>
      <c r="H6" s="57" t="s">
        <v>8</v>
      </c>
      <c r="I6" s="22" t="s">
        <v>9</v>
      </c>
      <c r="K6" s="50" t="s">
        <v>10</v>
      </c>
      <c r="L6" s="51" t="s">
        <v>11</v>
      </c>
      <c r="N6" s="50" t="s">
        <v>12</v>
      </c>
      <c r="O6" s="51" t="s">
        <v>13</v>
      </c>
      <c r="Q6" s="50" t="s">
        <v>14</v>
      </c>
      <c r="R6" s="51" t="s">
        <v>13</v>
      </c>
      <c r="T6" s="110" t="s">
        <v>15</v>
      </c>
      <c r="U6" s="111" t="s">
        <v>13</v>
      </c>
      <c r="W6" s="113" t="s">
        <v>16</v>
      </c>
    </row>
    <row r="7" spans="1:23" ht="18" customHeight="1">
      <c r="A7" s="84" t="s">
        <v>146</v>
      </c>
      <c r="B7" s="95">
        <f>SUM(C7:D7)</f>
        <v>135</v>
      </c>
      <c r="C7" s="74" cm="1">
        <f t="array" ref="C7">_xlfn.XLOOKUP(1,
 ('Hilfstabelle-Ortsgruppen'!$B:$B=Recklinghausen!$A7)*
 ('Hilfstabelle-Ortsgruppen'!$A:$A=A$2),
 'Hilfstabelle-Ortsgruppen'!$C:$C)</f>
        <v>135</v>
      </c>
      <c r="D7" s="67" cm="1">
        <f t="array" ref="D7">_xlfn.XLOOKUP(1,
 ('Hilfstabelle-Ortsgruppen'!$B:$B=Recklinghausen!$A7)*
 ('Hilfstabelle-Ortsgruppen'!$A:$A=A$2),
 'Hilfstabelle-Ortsgruppen'!$D:$D)</f>
        <v>0</v>
      </c>
      <c r="E7" s="79">
        <f>B7/B$23</f>
        <v>0.10424710424710425</v>
      </c>
      <c r="G7" s="53">
        <f>H$22</f>
        <v>2</v>
      </c>
      <c r="H7" s="54">
        <f>INT(C7/H$27)</f>
        <v>2</v>
      </c>
      <c r="I7" s="64">
        <f>SUM(G7:H7)</f>
        <v>4</v>
      </c>
      <c r="K7" s="58">
        <f>(C7/H$27)-H7</f>
        <v>8.4942084942084772E-2</v>
      </c>
      <c r="L7" s="59">
        <f>IF(K7&gt;=H$28,1,0)</f>
        <v>0</v>
      </c>
      <c r="N7" s="47">
        <f>SUM(I7,L7)</f>
        <v>4</v>
      </c>
      <c r="O7" s="48">
        <f>N7/H$37</f>
        <v>0.11764705882352941</v>
      </c>
      <c r="Q7" s="61">
        <f>IF(N7&gt;=H$26,H$26,N7)</f>
        <v>4</v>
      </c>
      <c r="R7" s="48">
        <f>Q7/H$39</f>
        <v>0.1</v>
      </c>
      <c r="T7" s="108" cm="1">
        <f t="array" ref="T7">_xlfn.XLOOKUP(1,
 ('Hilfstabelle-Ortsgruppen'!$B:$B=Recklinghausen!$A7)*
 ('Hilfstabelle-Ortsgruppen'!$A:$A=A$2),
 'Hilfstabelle-Ortsgruppen'!$G:$G)</f>
        <v>6</v>
      </c>
      <c r="U7" s="109">
        <f>T7 / $T$20</f>
        <v>0.12</v>
      </c>
      <c r="W7" s="112">
        <f>Q7-T7</f>
        <v>-2</v>
      </c>
    </row>
    <row r="8" spans="1:23" ht="18" customHeight="1">
      <c r="A8" s="84" t="s">
        <v>147</v>
      </c>
      <c r="B8" s="96">
        <f t="shared" ref="B8:B16" si="0">SUM(C8:D8)</f>
        <v>100</v>
      </c>
      <c r="C8" s="75" cm="1">
        <f t="array" ref="C8">_xlfn.XLOOKUP(1,
 ('Hilfstabelle-Ortsgruppen'!$B:$B=Recklinghausen!$A8)*
 ('Hilfstabelle-Ortsgruppen'!$A:$A=A$2),
 'Hilfstabelle-Ortsgruppen'!$C:$C)</f>
        <v>89</v>
      </c>
      <c r="D8" s="8" cm="1">
        <f t="array" ref="D8">_xlfn.XLOOKUP(1,
 ('Hilfstabelle-Ortsgruppen'!$B:$B=Recklinghausen!$A8)*
 ('Hilfstabelle-Ortsgruppen'!$A:$A=A$2),
 'Hilfstabelle-Ortsgruppen'!$D:$D)</f>
        <v>11</v>
      </c>
      <c r="E8" s="80">
        <f>B8/B$23</f>
        <v>7.7220077220077218E-2</v>
      </c>
      <c r="G8" s="24">
        <f>H$22</f>
        <v>2</v>
      </c>
      <c r="H8" s="55">
        <f>INT(C8/H$27)</f>
        <v>1</v>
      </c>
      <c r="I8" s="65">
        <f t="shared" ref="I8:I16" si="1">SUM(G8:H8)</f>
        <v>3</v>
      </c>
      <c r="K8" s="45">
        <f>(C8/H$27)-H8</f>
        <v>0.37451737451737444</v>
      </c>
      <c r="L8" s="18">
        <f>IF(K8&gt;=H$28,1,0)</f>
        <v>0</v>
      </c>
      <c r="N8" s="17">
        <f t="shared" ref="N8:N16" si="2">SUM(I8,L8)</f>
        <v>3</v>
      </c>
      <c r="O8" s="46">
        <f>N8/H$37</f>
        <v>8.8235294117647065E-2</v>
      </c>
      <c r="Q8" s="62">
        <f>IF(N8&gt;=H$26,H$26,N8)</f>
        <v>3</v>
      </c>
      <c r="R8" s="46">
        <f>Q8/H$39</f>
        <v>7.4999999999999997E-2</v>
      </c>
      <c r="T8" s="106" cm="1">
        <f t="array" ref="T8">_xlfn.XLOOKUP(1,
 ('Hilfstabelle-Ortsgruppen'!$B:$B=Recklinghausen!$A8)*
 ('Hilfstabelle-Ortsgruppen'!$A:$A=A$2),
 'Hilfstabelle-Ortsgruppen'!$G:$G)</f>
        <v>4</v>
      </c>
      <c r="U8" s="99">
        <f>T8 / $T$20</f>
        <v>0.08</v>
      </c>
      <c r="W8" s="103">
        <f t="shared" ref="W8:W16" si="3">Q8-T8</f>
        <v>-1</v>
      </c>
    </row>
    <row r="9" spans="1:23" ht="18" customHeight="1">
      <c r="A9" s="84" t="s">
        <v>148</v>
      </c>
      <c r="B9" s="96">
        <f t="shared" si="0"/>
        <v>228</v>
      </c>
      <c r="C9" s="75" cm="1">
        <f t="array" ref="C9">_xlfn.XLOOKUP(1,
 ('Hilfstabelle-Ortsgruppen'!$B:$B=Recklinghausen!$A9)*
 ('Hilfstabelle-Ortsgruppen'!$A:$A=A$2),
 'Hilfstabelle-Ortsgruppen'!$C:$C)</f>
        <v>228</v>
      </c>
      <c r="D9" s="8" cm="1">
        <f t="array" ref="D9">_xlfn.XLOOKUP(1,
 ('Hilfstabelle-Ortsgruppen'!$B:$B=Recklinghausen!$A9)*
 ('Hilfstabelle-Ortsgruppen'!$A:$A=A$2),
 'Hilfstabelle-Ortsgruppen'!$D:$D)</f>
        <v>0</v>
      </c>
      <c r="E9" s="80">
        <f>B9/B$23</f>
        <v>0.17606177606177606</v>
      </c>
      <c r="G9" s="24">
        <f>H$22</f>
        <v>2</v>
      </c>
      <c r="H9" s="55">
        <f>INT(C9/H$27)</f>
        <v>3</v>
      </c>
      <c r="I9" s="65">
        <f t="shared" si="1"/>
        <v>5</v>
      </c>
      <c r="K9" s="45">
        <f>(C9/H$27)-H9</f>
        <v>0.5212355212355213</v>
      </c>
      <c r="L9" s="18">
        <f>IF(K9&gt;=H$28,1,0)</f>
        <v>0</v>
      </c>
      <c r="N9" s="17">
        <f t="shared" si="2"/>
        <v>5</v>
      </c>
      <c r="O9" s="46">
        <f>N9/H$37</f>
        <v>0.14705882352941177</v>
      </c>
      <c r="Q9" s="62">
        <f>IF(N9&gt;=H$26,H$26,N9)</f>
        <v>5</v>
      </c>
      <c r="R9" s="46">
        <f>Q9/H$39</f>
        <v>0.125</v>
      </c>
      <c r="T9" s="106" cm="1">
        <f t="array" ref="T9">_xlfn.XLOOKUP(1,
 ('Hilfstabelle-Ortsgruppen'!$B:$B=Recklinghausen!$A9)*
 ('Hilfstabelle-Ortsgruppen'!$A:$A=A$2),
 'Hilfstabelle-Ortsgruppen'!$G:$G)</f>
        <v>6</v>
      </c>
      <c r="U9" s="99">
        <f>T9 / $T$20</f>
        <v>0.12</v>
      </c>
      <c r="W9" s="103">
        <f t="shared" si="3"/>
        <v>-1</v>
      </c>
    </row>
    <row r="10" spans="1:23" ht="18" customHeight="1">
      <c r="A10" s="84" t="s">
        <v>149</v>
      </c>
      <c r="B10" s="96">
        <f t="shared" si="0"/>
        <v>89</v>
      </c>
      <c r="C10" s="75" cm="1">
        <f t="array" ref="C10">_xlfn.XLOOKUP(1,
 ('Hilfstabelle-Ortsgruppen'!$B:$B=Recklinghausen!$A10)*
 ('Hilfstabelle-Ortsgruppen'!$A:$A=A$2),
 'Hilfstabelle-Ortsgruppen'!$C:$C)</f>
        <v>89</v>
      </c>
      <c r="D10" s="8" cm="1">
        <f t="array" ref="D10">_xlfn.XLOOKUP(1,
 ('Hilfstabelle-Ortsgruppen'!$B:$B=Recklinghausen!$A10)*
 ('Hilfstabelle-Ortsgruppen'!$A:$A=A$2),
 'Hilfstabelle-Ortsgruppen'!$D:$D)</f>
        <v>0</v>
      </c>
      <c r="E10" s="80">
        <f>B10/B$23</f>
        <v>6.8725868725868722E-2</v>
      </c>
      <c r="G10" s="24">
        <f>H$22</f>
        <v>2</v>
      </c>
      <c r="H10" s="55">
        <f>INT(C10/H$27)</f>
        <v>1</v>
      </c>
      <c r="I10" s="65">
        <f t="shared" si="1"/>
        <v>3</v>
      </c>
      <c r="K10" s="45">
        <f>(C10/H$27)-H10</f>
        <v>0.37451737451737444</v>
      </c>
      <c r="L10" s="18">
        <f>IF(K10&gt;=H$28,1,0)</f>
        <v>0</v>
      </c>
      <c r="N10" s="17">
        <f t="shared" si="2"/>
        <v>3</v>
      </c>
      <c r="O10" s="46">
        <f>N10/H$37</f>
        <v>8.8235294117647065E-2</v>
      </c>
      <c r="Q10" s="62">
        <f>IF(N10&gt;=H$26,H$26,N10)</f>
        <v>3</v>
      </c>
      <c r="R10" s="46">
        <f>Q10/H$39</f>
        <v>7.4999999999999997E-2</v>
      </c>
      <c r="T10" s="106" cm="1">
        <f t="array" ref="T10">_xlfn.XLOOKUP(1,
 ('Hilfstabelle-Ortsgruppen'!$B:$B=Recklinghausen!$A10)*
 ('Hilfstabelle-Ortsgruppen'!$A:$A=A$2),
 'Hilfstabelle-Ortsgruppen'!$G:$G)</f>
        <v>4</v>
      </c>
      <c r="U10" s="99">
        <f>T10 / $T$20</f>
        <v>0.08</v>
      </c>
      <c r="W10" s="103">
        <f t="shared" si="3"/>
        <v>-1</v>
      </c>
    </row>
    <row r="11" spans="1:23" ht="18" customHeight="1">
      <c r="A11" s="84" t="s">
        <v>150</v>
      </c>
      <c r="B11" s="96">
        <f t="shared" si="0"/>
        <v>367</v>
      </c>
      <c r="C11" s="75" cm="1">
        <f t="array" ref="C11">_xlfn.XLOOKUP(1,
 ('Hilfstabelle-Ortsgruppen'!$B:$B=Recklinghausen!$A11)*
 ('Hilfstabelle-Ortsgruppen'!$A:$A=A$2),
 'Hilfstabelle-Ortsgruppen'!$C:$C)</f>
        <v>253</v>
      </c>
      <c r="D11" s="8" cm="1">
        <f t="array" ref="D11">_xlfn.XLOOKUP(1,
 ('Hilfstabelle-Ortsgruppen'!$B:$B=Recklinghausen!$A11)*
 ('Hilfstabelle-Ortsgruppen'!$A:$A=A$2),
 'Hilfstabelle-Ortsgruppen'!$D:$D)</f>
        <v>114</v>
      </c>
      <c r="E11" s="80">
        <f>B11/B$23</f>
        <v>0.2833976833976834</v>
      </c>
      <c r="G11" s="24">
        <f>H$22</f>
        <v>2</v>
      </c>
      <c r="H11" s="55">
        <f>INT(C11/H$27)</f>
        <v>3</v>
      </c>
      <c r="I11" s="65">
        <f t="shared" si="1"/>
        <v>5</v>
      </c>
      <c r="K11" s="45">
        <f>(C11/H$27)-H11</f>
        <v>0.90733590733590752</v>
      </c>
      <c r="L11" s="18">
        <f>IF(K11&gt;=H$28,1,0)</f>
        <v>1</v>
      </c>
      <c r="N11" s="17">
        <f t="shared" si="2"/>
        <v>6</v>
      </c>
      <c r="O11" s="46">
        <f>N11/H$37</f>
        <v>0.17647058823529413</v>
      </c>
      <c r="Q11" s="62">
        <f>IF(N11&gt;=H$26,H$26,N11)</f>
        <v>6</v>
      </c>
      <c r="R11" s="46">
        <f>Q11/H$39</f>
        <v>0.15</v>
      </c>
      <c r="T11" s="106" cm="1">
        <f t="array" ref="T11">_xlfn.XLOOKUP(1,
 ('Hilfstabelle-Ortsgruppen'!$B:$B=Recklinghausen!$A11)*
 ('Hilfstabelle-Ortsgruppen'!$A:$A=A$2),
 'Hilfstabelle-Ortsgruppen'!$G:$G)</f>
        <v>6</v>
      </c>
      <c r="U11" s="99">
        <f>T11 / $T$20</f>
        <v>0.12</v>
      </c>
      <c r="W11" s="103">
        <f t="shared" si="3"/>
        <v>0</v>
      </c>
    </row>
    <row r="12" spans="1:23" ht="18" customHeight="1">
      <c r="A12" s="84" t="s">
        <v>151</v>
      </c>
      <c r="B12" s="96">
        <f t="shared" si="0"/>
        <v>169</v>
      </c>
      <c r="C12" s="75" cm="1">
        <f t="array" ref="C12">_xlfn.XLOOKUP(1,
 ('Hilfstabelle-Ortsgruppen'!$B:$B=Recklinghausen!$A12)*
 ('Hilfstabelle-Ortsgruppen'!$A:$A=A$2),
 'Hilfstabelle-Ortsgruppen'!$C:$C)</f>
        <v>169</v>
      </c>
      <c r="D12" s="8" cm="1">
        <f t="array" ref="D12">_xlfn.XLOOKUP(1,
 ('Hilfstabelle-Ortsgruppen'!$B:$B=Recklinghausen!$A12)*
 ('Hilfstabelle-Ortsgruppen'!$A:$A=A$2),
 'Hilfstabelle-Ortsgruppen'!$D:$D)</f>
        <v>0</v>
      </c>
      <c r="E12" s="80">
        <f>B12/B$23</f>
        <v>0.13050193050193051</v>
      </c>
      <c r="G12" s="24">
        <f>H$22</f>
        <v>2</v>
      </c>
      <c r="H12" s="55">
        <f>INT(C12/H$27)</f>
        <v>2</v>
      </c>
      <c r="I12" s="65">
        <f t="shared" si="1"/>
        <v>4</v>
      </c>
      <c r="K12" s="45">
        <f>(C12/H$27)-H12</f>
        <v>0.61003861003861015</v>
      </c>
      <c r="L12" s="18">
        <f>IF(K12&gt;=H$28,1,0)</f>
        <v>1</v>
      </c>
      <c r="N12" s="17">
        <f t="shared" si="2"/>
        <v>5</v>
      </c>
      <c r="O12" s="46">
        <f>N12/H$37</f>
        <v>0.14705882352941177</v>
      </c>
      <c r="Q12" s="62">
        <f>IF(N12&gt;=H$26,H$26,N12)</f>
        <v>5</v>
      </c>
      <c r="R12" s="46">
        <f>Q12/H$39</f>
        <v>0.125</v>
      </c>
      <c r="T12" s="106" cm="1">
        <f t="array" ref="T12">_xlfn.XLOOKUP(1,
 ('Hilfstabelle-Ortsgruppen'!$B:$B=Recklinghausen!$A12)*
 ('Hilfstabelle-Ortsgruppen'!$A:$A=A$2),
 'Hilfstabelle-Ortsgruppen'!$G:$G)</f>
        <v>6</v>
      </c>
      <c r="U12" s="99">
        <f>T12 / $T$20</f>
        <v>0.12</v>
      </c>
      <c r="W12" s="103">
        <f t="shared" si="3"/>
        <v>-1</v>
      </c>
    </row>
    <row r="13" spans="1:23" ht="18" customHeight="1">
      <c r="A13" s="84" t="s">
        <v>152</v>
      </c>
      <c r="B13" s="96">
        <f t="shared" si="0"/>
        <v>130</v>
      </c>
      <c r="C13" s="75" cm="1">
        <f t="array" ref="C13">_xlfn.XLOOKUP(1,
 ('Hilfstabelle-Ortsgruppen'!$B:$B=Recklinghausen!$A13)*
 ('Hilfstabelle-Ortsgruppen'!$A:$A=A$2),
 'Hilfstabelle-Ortsgruppen'!$C:$C)</f>
        <v>113</v>
      </c>
      <c r="D13" s="8" cm="1">
        <f t="array" ref="D13">_xlfn.XLOOKUP(1,
 ('Hilfstabelle-Ortsgruppen'!$B:$B=Recklinghausen!$A13)*
 ('Hilfstabelle-Ortsgruppen'!$A:$A=A$2),
 'Hilfstabelle-Ortsgruppen'!$D:$D)</f>
        <v>17</v>
      </c>
      <c r="E13" s="80">
        <f>B13/B$23</f>
        <v>0.10038610038610038</v>
      </c>
      <c r="G13" s="24">
        <f>H$22</f>
        <v>2</v>
      </c>
      <c r="H13" s="55">
        <f>INT(C13/H$27)</f>
        <v>1</v>
      </c>
      <c r="I13" s="65">
        <f t="shared" si="1"/>
        <v>3</v>
      </c>
      <c r="K13" s="45">
        <f>(C13/H$27)-H13</f>
        <v>0.74517374517374524</v>
      </c>
      <c r="L13" s="18">
        <f>IF(K13&gt;=H$28,1,0)</f>
        <v>1</v>
      </c>
      <c r="N13" s="17">
        <f t="shared" si="2"/>
        <v>4</v>
      </c>
      <c r="O13" s="46">
        <f>N13/H$37</f>
        <v>0.11764705882352941</v>
      </c>
      <c r="Q13" s="62">
        <f>IF(N13&gt;=H$26,H$26,N13)</f>
        <v>4</v>
      </c>
      <c r="R13" s="46">
        <f>Q13/H$39</f>
        <v>0.1</v>
      </c>
      <c r="T13" s="106" cm="1">
        <f t="array" ref="T13">_xlfn.XLOOKUP(1,
 ('Hilfstabelle-Ortsgruppen'!$B:$B=Recklinghausen!$A13)*
 ('Hilfstabelle-Ortsgruppen'!$A:$A=A$2),
 'Hilfstabelle-Ortsgruppen'!$G:$G)</f>
        <v>6</v>
      </c>
      <c r="U13" s="99">
        <f>T13 / $T$20</f>
        <v>0.12</v>
      </c>
      <c r="W13" s="103">
        <f t="shared" si="3"/>
        <v>-2</v>
      </c>
    </row>
    <row r="14" spans="1:23" ht="18" customHeight="1">
      <c r="A14" s="84" t="s">
        <v>24</v>
      </c>
      <c r="B14" s="96">
        <f t="shared" si="0"/>
        <v>48</v>
      </c>
      <c r="C14" s="75" cm="1">
        <f t="array" ref="C14">_xlfn.XLOOKUP(1,
 ('Hilfstabelle-Ortsgruppen'!$B:$B=Recklinghausen!$A14)*
 ('Hilfstabelle-Ortsgruppen'!$A:$A=A$2),
 'Hilfstabelle-Ortsgruppen'!$C:$C)</f>
        <v>47</v>
      </c>
      <c r="D14" s="8" cm="1">
        <f t="array" ref="D14">_xlfn.XLOOKUP(1,
 ('Hilfstabelle-Ortsgruppen'!$B:$B=Recklinghausen!$A14)*
 ('Hilfstabelle-Ortsgruppen'!$A:$A=A$2),
 'Hilfstabelle-Ortsgruppen'!$D:$D)</f>
        <v>1</v>
      </c>
      <c r="E14" s="80">
        <f>B14/B$23</f>
        <v>3.7065637065637064E-2</v>
      </c>
      <c r="G14" s="24">
        <f>H$22</f>
        <v>2</v>
      </c>
      <c r="H14" s="55">
        <f>INT(C14/H$27)</f>
        <v>0</v>
      </c>
      <c r="I14" s="65">
        <f t="shared" si="1"/>
        <v>2</v>
      </c>
      <c r="K14" s="45">
        <f>(C14/H$27)-H14</f>
        <v>0.72586872586872586</v>
      </c>
      <c r="L14" s="18">
        <f>IF(K14&gt;=H$28,1,0)</f>
        <v>1</v>
      </c>
      <c r="N14" s="17">
        <f t="shared" si="2"/>
        <v>3</v>
      </c>
      <c r="O14" s="46">
        <f>N14/H$37</f>
        <v>8.8235294117647065E-2</v>
      </c>
      <c r="Q14" s="62">
        <f>IF(N14&gt;=H$26,H$26,N14)</f>
        <v>3</v>
      </c>
      <c r="R14" s="46">
        <f>Q14/H$39</f>
        <v>7.4999999999999997E-2</v>
      </c>
      <c r="T14" s="106" cm="1">
        <f t="array" ref="T14">_xlfn.XLOOKUP(1,
 ('Hilfstabelle-Ortsgruppen'!$B:$B=Recklinghausen!$A14)*
 ('Hilfstabelle-Ortsgruppen'!$A:$A=A$2),
 'Hilfstabelle-Ortsgruppen'!$G:$G)</f>
        <v>2</v>
      </c>
      <c r="U14" s="99">
        <f>T14 / $T$20</f>
        <v>0.04</v>
      </c>
      <c r="W14" s="103">
        <f t="shared" si="3"/>
        <v>1</v>
      </c>
    </row>
    <row r="15" spans="1:23" ht="18" customHeight="1">
      <c r="A15" s="84" t="s">
        <v>153</v>
      </c>
      <c r="B15" s="96">
        <f t="shared" si="0"/>
        <v>121</v>
      </c>
      <c r="C15" s="75" cm="1">
        <f t="array" ref="C15">_xlfn.XLOOKUP(1,
 ('Hilfstabelle-Ortsgruppen'!$B:$B=Recklinghausen!$A15)*
 ('Hilfstabelle-Ortsgruppen'!$A:$A=A$2),
 'Hilfstabelle-Ortsgruppen'!$C:$C)</f>
        <v>121</v>
      </c>
      <c r="D15" s="8" cm="1">
        <f t="array" ref="D15">_xlfn.XLOOKUP(1,
 ('Hilfstabelle-Ortsgruppen'!$B:$B=Recklinghausen!$A15)*
 ('Hilfstabelle-Ortsgruppen'!$A:$A=A$2),
 'Hilfstabelle-Ortsgruppen'!$D:$D)</f>
        <v>0</v>
      </c>
      <c r="E15" s="80">
        <f>B15/B$23</f>
        <v>9.3436293436293436E-2</v>
      </c>
      <c r="G15" s="24">
        <f>H$22</f>
        <v>2</v>
      </c>
      <c r="H15" s="55">
        <f>INT(C15/H$27)</f>
        <v>1</v>
      </c>
      <c r="I15" s="65">
        <f t="shared" si="1"/>
        <v>3</v>
      </c>
      <c r="K15" s="45">
        <f>(C15/H$27)-H15</f>
        <v>0.86872586872586877</v>
      </c>
      <c r="L15" s="18">
        <f>IF(K15&gt;=H$28,1,0)</f>
        <v>1</v>
      </c>
      <c r="N15" s="17">
        <f t="shared" si="2"/>
        <v>4</v>
      </c>
      <c r="O15" s="46">
        <f>N15/H$37</f>
        <v>0.11764705882352941</v>
      </c>
      <c r="Q15" s="62">
        <f>IF(N15&gt;=H$26,H$26,N15)</f>
        <v>4</v>
      </c>
      <c r="R15" s="46">
        <f>Q15/H$39</f>
        <v>0.1</v>
      </c>
      <c r="T15" s="106" cm="1">
        <f t="array" ref="T15">_xlfn.XLOOKUP(1,
 ('Hilfstabelle-Ortsgruppen'!$B:$B=Recklinghausen!$A15)*
 ('Hilfstabelle-Ortsgruppen'!$A:$A=A$2),
 'Hilfstabelle-Ortsgruppen'!$G:$G)</f>
        <v>6</v>
      </c>
      <c r="U15" s="99">
        <f>T15 / $T$20</f>
        <v>0.12</v>
      </c>
      <c r="W15" s="103">
        <f t="shared" si="3"/>
        <v>-2</v>
      </c>
    </row>
    <row r="16" spans="1:23" ht="18" customHeight="1">
      <c r="A16" s="94" t="s">
        <v>154</v>
      </c>
      <c r="B16" s="97">
        <f t="shared" si="0"/>
        <v>54</v>
      </c>
      <c r="C16" s="82" cm="1">
        <f t="array" ref="C16">_xlfn.XLOOKUP(1,
 ('Hilfstabelle-Ortsgruppen'!$B:$B=Recklinghausen!$A16)*
 ('Hilfstabelle-Ortsgruppen'!$A:$A=A$2),
 'Hilfstabelle-Ortsgruppen'!$C:$C)</f>
        <v>51</v>
      </c>
      <c r="D16" s="9" cm="1">
        <f t="array" ref="D16">_xlfn.XLOOKUP(1,
 ('Hilfstabelle-Ortsgruppen'!$B:$B=Recklinghausen!$A16)*
 ('Hilfstabelle-Ortsgruppen'!$A:$A=A$2),
 'Hilfstabelle-Ortsgruppen'!$D:$D)</f>
        <v>3</v>
      </c>
      <c r="E16" s="81">
        <f>B16/B$23</f>
        <v>4.16988416988417E-2</v>
      </c>
      <c r="G16" s="28">
        <f>H$22</f>
        <v>2</v>
      </c>
      <c r="H16" s="56">
        <f>INT(C16/H$27)</f>
        <v>0</v>
      </c>
      <c r="I16" s="66">
        <f t="shared" si="1"/>
        <v>2</v>
      </c>
      <c r="K16" s="60">
        <f>(C16/H$27)-H16</f>
        <v>0.78764478764478763</v>
      </c>
      <c r="L16" s="20">
        <f>IF(K16&gt;=H$28,1,0)</f>
        <v>1</v>
      </c>
      <c r="N16" s="19">
        <f t="shared" si="2"/>
        <v>3</v>
      </c>
      <c r="O16" s="49">
        <f>N16/H$37</f>
        <v>8.8235294117647065E-2</v>
      </c>
      <c r="Q16" s="63">
        <f>IF(N16&gt;=H$26,H$26,N16)</f>
        <v>3</v>
      </c>
      <c r="R16" s="49">
        <f>Q16/H$39</f>
        <v>7.4999999999999997E-2</v>
      </c>
      <c r="T16" s="107" cm="1">
        <f t="array" ref="T16">_xlfn.XLOOKUP(1,
 ('Hilfstabelle-Ortsgruppen'!$B:$B=Recklinghausen!$A16)*
 ('Hilfstabelle-Ortsgruppen'!$A:$A=A$2),
 'Hilfstabelle-Ortsgruppen'!$G:$G)</f>
        <v>4</v>
      </c>
      <c r="U16" s="100">
        <f>T16 / $T$20</f>
        <v>0.08</v>
      </c>
      <c r="W16" s="104">
        <f t="shared" si="3"/>
        <v>-1</v>
      </c>
    </row>
    <row r="17" spans="1:23" ht="5.25" customHeight="1">
      <c r="T17" s="114"/>
      <c r="U17" s="115"/>
    </row>
    <row r="18" spans="1:23" ht="5.25" customHeight="1">
      <c r="T18" s="114"/>
      <c r="U18" s="115"/>
    </row>
    <row r="19" spans="1:23" ht="5.25" customHeight="1">
      <c r="T19" s="114"/>
      <c r="U19" s="115"/>
    </row>
    <row r="20" spans="1:23" ht="18" customHeight="1">
      <c r="A20" s="10" t="s">
        <v>28</v>
      </c>
      <c r="B20" s="11"/>
      <c r="C20" s="11"/>
      <c r="D20" s="11"/>
      <c r="G20" s="23" t="s">
        <v>29</v>
      </c>
      <c r="K20" s="52"/>
      <c r="N20" s="122">
        <f>SUM(N7:N16)</f>
        <v>40</v>
      </c>
      <c r="Q20" s="122">
        <f>SUM(Q7:Q16)</f>
        <v>40</v>
      </c>
      <c r="T20" s="122">
        <f>SUM(T7:T16)</f>
        <v>50</v>
      </c>
      <c r="U20" s="115"/>
      <c r="W20" s="122">
        <f>Q20-T20</f>
        <v>-10</v>
      </c>
    </row>
    <row r="21" spans="1:23" ht="8.25" customHeight="1">
      <c r="A21" s="11"/>
      <c r="B21" s="11"/>
      <c r="C21" s="11"/>
      <c r="D21" s="11"/>
      <c r="T21" s="114"/>
      <c r="U21" s="115"/>
    </row>
    <row r="22" spans="1:23" ht="30" customHeight="1">
      <c r="A22" s="12" t="s">
        <v>69</v>
      </c>
      <c r="B22" s="13">
        <f>ROWS(A7:A16)</f>
        <v>10</v>
      </c>
      <c r="C22" s="14"/>
      <c r="D22" s="14"/>
      <c r="G22" s="29" t="s">
        <v>70</v>
      </c>
      <c r="H22" s="30">
        <f>Hilfstabelle!B2</f>
        <v>2</v>
      </c>
      <c r="T22" s="114"/>
      <c r="U22" s="115"/>
    </row>
    <row r="23" spans="1:23" ht="30" customHeight="1">
      <c r="A23" s="15" t="s">
        <v>32</v>
      </c>
      <c r="B23" s="16">
        <f>SUM(C7:C16)</f>
        <v>1295</v>
      </c>
      <c r="C23" s="14"/>
      <c r="D23" s="14"/>
      <c r="G23" s="31" t="s">
        <v>33</v>
      </c>
      <c r="H23" s="83">
        <f>IF(B22&gt;= Hilfstabelle!A10, Hilfstabelle!C10, IF(B22 &gt;= Hilfstabelle!A9, Hilfstabelle!C9, IF(B22 &gt;= Hilfstabelle!A8, Hilfstabelle!C8, IF(B22 &gt;= Hilfstabelle!A7, Hilfstabelle!C7, Hilfstabelle!C6))))</f>
        <v>40</v>
      </c>
      <c r="T23" s="114"/>
      <c r="U23" s="115"/>
    </row>
    <row r="24" spans="1:23" ht="30" customHeight="1">
      <c r="G24" s="31" t="s">
        <v>34</v>
      </c>
      <c r="H24" s="32">
        <f>B22*H22</f>
        <v>20</v>
      </c>
      <c r="T24" s="114"/>
      <c r="U24" s="115"/>
    </row>
    <row r="25" spans="1:23" ht="30" customHeight="1">
      <c r="G25" s="31" t="s">
        <v>35</v>
      </c>
      <c r="H25" s="32">
        <f>H23-H24</f>
        <v>20</v>
      </c>
      <c r="T25" s="114"/>
      <c r="U25" s="115"/>
    </row>
    <row r="26" spans="1:23" ht="30" customHeight="1">
      <c r="G26" s="33" t="s">
        <v>36</v>
      </c>
      <c r="H26" s="32">
        <f>Hilfstabelle!B3</f>
        <v>6</v>
      </c>
    </row>
    <row r="27" spans="1:23" ht="30" customHeight="1">
      <c r="G27" s="34" t="s">
        <v>37</v>
      </c>
      <c r="H27" s="35">
        <f>B$23 / H$25</f>
        <v>64.75</v>
      </c>
    </row>
    <row r="28" spans="1:23" ht="30" customHeight="1">
      <c r="G28" s="36" t="s">
        <v>38</v>
      </c>
      <c r="H28" s="37">
        <f>SMALL(K7:K16, COUNT(K7:K16)-H$36+1)</f>
        <v>0.61003861003861015</v>
      </c>
    </row>
    <row r="29" spans="1:23" ht="5.25" customHeight="1">
      <c r="G29" s="39"/>
      <c r="H29" s="40"/>
    </row>
    <row r="30" spans="1:23" ht="5.25" customHeight="1">
      <c r="G30" s="39"/>
      <c r="H30" s="40"/>
    </row>
    <row r="31" spans="1:23" ht="5.25" customHeight="1">
      <c r="G31" s="11"/>
      <c r="H31" s="11"/>
    </row>
    <row r="32" spans="1:23" ht="18" customHeight="1">
      <c r="G32" s="38" t="s">
        <v>39</v>
      </c>
      <c r="H32" s="11"/>
    </row>
    <row r="33" spans="7:8" ht="8.25" customHeight="1">
      <c r="G33" s="38"/>
      <c r="H33" s="11"/>
    </row>
    <row r="34" spans="7:8" ht="30" customHeight="1">
      <c r="G34" s="41" t="s">
        <v>40</v>
      </c>
      <c r="H34" s="42">
        <f>B22*H22</f>
        <v>20</v>
      </c>
    </row>
    <row r="35" spans="7:8" ht="30" customHeight="1">
      <c r="G35" s="31" t="s">
        <v>41</v>
      </c>
      <c r="H35" s="32">
        <f>SUM(H7:H16)</f>
        <v>14</v>
      </c>
    </row>
    <row r="36" spans="7:8" ht="30" customHeight="1">
      <c r="G36" s="31" t="s">
        <v>42</v>
      </c>
      <c r="H36" s="32">
        <f>SUM(K7:K16)</f>
        <v>6</v>
      </c>
    </row>
    <row r="37" spans="7:8" ht="45" customHeight="1">
      <c r="G37" s="31" t="s">
        <v>43</v>
      </c>
      <c r="H37" s="32">
        <f>SUM(I7:I16)</f>
        <v>34</v>
      </c>
    </row>
    <row r="38" spans="7:8" ht="45" customHeight="1">
      <c r="G38" s="31" t="s">
        <v>44</v>
      </c>
      <c r="H38" s="32">
        <f>SUM(N7:N16)</f>
        <v>40</v>
      </c>
    </row>
    <row r="39" spans="7:8" ht="45" customHeight="1">
      <c r="G39" s="31" t="s">
        <v>45</v>
      </c>
      <c r="H39" s="32">
        <f>SUM(Q7:Q16)</f>
        <v>40</v>
      </c>
    </row>
    <row r="40" spans="7:8" ht="30" customHeight="1">
      <c r="G40" s="43" t="s">
        <v>46</v>
      </c>
      <c r="H40" s="44">
        <f>H23-H39</f>
        <v>0</v>
      </c>
    </row>
  </sheetData>
  <sheetProtection sheet="1" objects="1" scenarios="1"/>
  <conditionalFormatting sqref="H25 H27 W7:W16">
    <cfRule type="cellIs" dxfId="41" priority="3" operator="lessThan">
      <formula>0</formula>
    </cfRule>
  </conditionalFormatting>
  <conditionalFormatting sqref="W7:W16">
    <cfRule type="cellIs" dxfId="40" priority="2" operator="greaterThan">
      <formula>0</formula>
    </cfRule>
  </conditionalFormatting>
  <conditionalFormatting sqref="Q7:Q16">
    <cfRule type="cellIs" dxfId="39" priority="19" operator="equal">
      <formula>$H$26</formula>
    </cfRule>
  </conditionalFormatting>
  <printOptions horizontalCentered="1" verticalCentered="1"/>
  <pageMargins left="0.25" right="0.25" top="0.75" bottom="0.75" header="0.3" footer="0.3"/>
  <pageSetup paperSize="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Dirk Buddenbrock | KLJB Münster</cp:lastModifiedBy>
  <cp:revision/>
  <dcterms:created xsi:type="dcterms:W3CDTF">2026-01-13T16:01:08Z</dcterms:created>
  <dcterms:modified xsi:type="dcterms:W3CDTF">2026-04-21T19:31:29Z</dcterms:modified>
  <cp:category/>
  <cp:contentStatus/>
</cp:coreProperties>
</file>